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945" tabRatio="937" activeTab="3"/>
  </bookViews>
  <sheets>
    <sheet name="№1" sheetId="368" r:id="rId1"/>
    <sheet name=" №2" sheetId="367" r:id="rId2"/>
    <sheet name=" №3" sheetId="361" r:id="rId3"/>
    <sheet name="№4" sheetId="348" r:id="rId4"/>
  </sheets>
  <definedNames>
    <definedName name="_xlnm.Print_Area" localSheetId="1">' №2'!$A$1:$F$53</definedName>
    <definedName name="_xlnm.Print_Area" localSheetId="2">' №3'!$A$1:$I$265</definedName>
    <definedName name="_xlnm.Print_Area" localSheetId="0">№1!$A$1:$E$48</definedName>
    <definedName name="_xlnm.Print_Area" localSheetId="3">№4!$A$1:$E$19</definedName>
  </definedNames>
  <calcPr calcId="124519"/>
</workbook>
</file>

<file path=xl/calcChain.xml><?xml version="1.0" encoding="utf-8"?>
<calcChain xmlns="http://schemas.openxmlformats.org/spreadsheetml/2006/main">
  <c r="F52" i="367"/>
  <c r="F51"/>
  <c r="F49"/>
  <c r="F45"/>
  <c r="F44"/>
  <c r="F41"/>
  <c r="F40"/>
  <c r="F39"/>
  <c r="F38"/>
  <c r="F37"/>
  <c r="F36"/>
  <c r="F35"/>
  <c r="F34"/>
  <c r="F33"/>
  <c r="F32"/>
  <c r="F31"/>
  <c r="F30"/>
  <c r="F29"/>
  <c r="F27"/>
  <c r="F26"/>
  <c r="F25"/>
  <c r="F24"/>
  <c r="F22"/>
  <c r="F21"/>
  <c r="F19"/>
  <c r="F18"/>
  <c r="F28"/>
  <c r="E52"/>
  <c r="D52"/>
  <c r="E19" i="348"/>
  <c r="E18"/>
  <c r="E17"/>
  <c r="E16"/>
  <c r="E15"/>
  <c r="E14"/>
  <c r="E13"/>
  <c r="E12"/>
  <c r="E11"/>
  <c r="D43" i="368"/>
  <c r="C43"/>
  <c r="D37"/>
  <c r="H263" i="361"/>
  <c r="H174"/>
  <c r="G174"/>
  <c r="H212"/>
  <c r="H213"/>
  <c r="G213"/>
  <c r="G212" s="1"/>
  <c r="I215"/>
  <c r="I214"/>
  <c r="I262"/>
  <c r="I259"/>
  <c r="I256"/>
  <c r="I255"/>
  <c r="I254"/>
  <c r="I253"/>
  <c r="I252"/>
  <c r="I251"/>
  <c r="I235"/>
  <c r="I220"/>
  <c r="I203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2"/>
  <c r="I167"/>
  <c r="I164"/>
  <c r="I161"/>
  <c r="I158"/>
  <c r="I152"/>
  <c r="I147"/>
  <c r="I141"/>
  <c r="I139"/>
  <c r="I138"/>
  <c r="I137"/>
  <c r="I130"/>
  <c r="I129"/>
  <c r="I128"/>
  <c r="I127"/>
  <c r="I124"/>
  <c r="I123"/>
  <c r="I113"/>
  <c r="I110"/>
  <c r="I104"/>
  <c r="I103"/>
  <c r="I100"/>
  <c r="I99"/>
  <c r="I98"/>
  <c r="I97"/>
  <c r="I93"/>
  <c r="I92"/>
  <c r="I91"/>
  <c r="I90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4"/>
  <c r="I53"/>
  <c r="I52"/>
  <c r="I51"/>
  <c r="I50"/>
  <c r="I46"/>
  <c r="I45"/>
  <c r="I44"/>
  <c r="I43"/>
  <c r="I42"/>
  <c r="I41"/>
  <c r="I40"/>
  <c r="I39"/>
  <c r="I38"/>
  <c r="I37"/>
  <c r="I36"/>
  <c r="I35"/>
  <c r="I34"/>
  <c r="I33"/>
  <c r="I22"/>
  <c r="I21"/>
  <c r="I20"/>
  <c r="I19"/>
  <c r="I18"/>
  <c r="I17"/>
  <c r="I16"/>
  <c r="I15"/>
  <c r="H195"/>
  <c r="H190"/>
  <c r="H182"/>
  <c r="I247"/>
  <c r="I245"/>
  <c r="I242"/>
  <c r="I241" s="1"/>
  <c r="I237" s="1"/>
  <c r="I239"/>
  <c r="I238" s="1"/>
  <c r="I233"/>
  <c r="I232" s="1"/>
  <c r="I231" s="1"/>
  <c r="I229"/>
  <c r="I228" s="1"/>
  <c r="I227" s="1"/>
  <c r="I226" s="1"/>
  <c r="I225"/>
  <c r="I224" s="1"/>
  <c r="I223" s="1"/>
  <c r="I222" s="1"/>
  <c r="I221" s="1"/>
  <c r="I210"/>
  <c r="I209"/>
  <c r="I208" s="1"/>
  <c r="I206"/>
  <c r="I205" s="1"/>
  <c r="I204" s="1"/>
  <c r="I176"/>
  <c r="I175" s="1"/>
  <c r="I154"/>
  <c r="I153" s="1"/>
  <c r="I144"/>
  <c r="I142"/>
  <c r="I135"/>
  <c r="I134" s="1"/>
  <c r="I132"/>
  <c r="I131" s="1"/>
  <c r="I125"/>
  <c r="I120"/>
  <c r="I119" s="1"/>
  <c r="I117"/>
  <c r="I116" s="1"/>
  <c r="I115" s="1"/>
  <c r="I114" s="1"/>
  <c r="I101"/>
  <c r="I57"/>
  <c r="I56" s="1"/>
  <c r="I55" s="1"/>
  <c r="I48"/>
  <c r="I47"/>
  <c r="I31"/>
  <c r="I27"/>
  <c r="I26"/>
  <c r="I25" s="1"/>
  <c r="I24" s="1"/>
  <c r="I23" s="1"/>
  <c r="H261"/>
  <c r="H260" s="1"/>
  <c r="H258"/>
  <c r="H257" s="1"/>
  <c r="H255"/>
  <c r="H253"/>
  <c r="H252"/>
  <c r="H251" s="1"/>
  <c r="H250" s="1"/>
  <c r="E51" i="367" s="1"/>
  <c r="H247" i="361"/>
  <c r="H245"/>
  <c r="H242"/>
  <c r="H241"/>
  <c r="H237" s="1"/>
  <c r="H239"/>
  <c r="H238"/>
  <c r="H233"/>
  <c r="H232" s="1"/>
  <c r="H231" s="1"/>
  <c r="H229"/>
  <c r="H228"/>
  <c r="H227" s="1"/>
  <c r="H226" s="1"/>
  <c r="H225"/>
  <c r="H224"/>
  <c r="H223" s="1"/>
  <c r="H222" s="1"/>
  <c r="H221" s="1"/>
  <c r="H220"/>
  <c r="H219" s="1"/>
  <c r="H218" s="1"/>
  <c r="H217" s="1"/>
  <c r="H210"/>
  <c r="H209" s="1"/>
  <c r="H208" s="1"/>
  <c r="H206"/>
  <c r="H205" s="1"/>
  <c r="H204" s="1"/>
  <c r="H202"/>
  <c r="H201" s="1"/>
  <c r="H199"/>
  <c r="H197"/>
  <c r="H187"/>
  <c r="H185"/>
  <c r="H180"/>
  <c r="H176"/>
  <c r="H175"/>
  <c r="H171"/>
  <c r="H170" s="1"/>
  <c r="H169" s="1"/>
  <c r="H166"/>
  <c r="H165" s="1"/>
  <c r="H163"/>
  <c r="H161"/>
  <c r="H160"/>
  <c r="H159" s="1"/>
  <c r="H157"/>
  <c r="H156" s="1"/>
  <c r="H154"/>
  <c r="H153" s="1"/>
  <c r="H151"/>
  <c r="H150" s="1"/>
  <c r="H141"/>
  <c r="H139" s="1"/>
  <c r="H138" s="1"/>
  <c r="H137" s="1"/>
  <c r="E36" i="367" s="1"/>
  <c r="H144" i="361"/>
  <c r="H142"/>
  <c r="H135"/>
  <c r="H134"/>
  <c r="H132"/>
  <c r="H131"/>
  <c r="H129"/>
  <c r="H128" s="1"/>
  <c r="H127" s="1"/>
  <c r="H124" s="1"/>
  <c r="H123" s="1"/>
  <c r="H125"/>
  <c r="H120"/>
  <c r="H119" s="1"/>
  <c r="H117"/>
  <c r="H116" s="1"/>
  <c r="H113"/>
  <c r="H112" s="1"/>
  <c r="H111" s="1"/>
  <c r="H109"/>
  <c r="H108" s="1"/>
  <c r="H104"/>
  <c r="H103" s="1"/>
  <c r="H100" s="1"/>
  <c r="H99" s="1"/>
  <c r="H98" s="1"/>
  <c r="E30" i="367" s="1"/>
  <c r="H101" i="361"/>
  <c r="H96"/>
  <c r="H95" s="1"/>
  <c r="H94" s="1"/>
  <c r="H92"/>
  <c r="H91" s="1"/>
  <c r="H90" s="1"/>
  <c r="H87"/>
  <c r="H86"/>
  <c r="H82"/>
  <c r="H81"/>
  <c r="H80" s="1"/>
  <c r="H76"/>
  <c r="H75"/>
  <c r="H74"/>
  <c r="H73" s="1"/>
  <c r="H69"/>
  <c r="H68" s="1"/>
  <c r="H66"/>
  <c r="H65" s="1"/>
  <c r="H64" s="1"/>
  <c r="H61"/>
  <c r="H60"/>
  <c r="H59"/>
  <c r="E24" i="367" s="1"/>
  <c r="H57" i="361"/>
  <c r="H56"/>
  <c r="H55" s="1"/>
  <c r="H53"/>
  <c r="H52" s="1"/>
  <c r="H51" s="1"/>
  <c r="H50" s="1"/>
  <c r="E22" i="367" s="1"/>
  <c r="H48" i="361"/>
  <c r="H47" s="1"/>
  <c r="H43"/>
  <c r="H41"/>
  <c r="H38"/>
  <c r="H37" s="1"/>
  <c r="H31"/>
  <c r="H27"/>
  <c r="H26" s="1"/>
  <c r="H25" s="1"/>
  <c r="H24" s="1"/>
  <c r="H23" s="1"/>
  <c r="E20" i="367" s="1"/>
  <c r="F50"/>
  <c r="F46"/>
  <c r="F42"/>
  <c r="F20"/>
  <c r="E46"/>
  <c r="E42"/>
  <c r="E39" i="368"/>
  <c r="E38"/>
  <c r="D38"/>
  <c r="D18"/>
  <c r="D41"/>
  <c r="C41"/>
  <c r="E45"/>
  <c r="E47"/>
  <c r="E46"/>
  <c r="E44"/>
  <c r="E43"/>
  <c r="E42"/>
  <c r="E37"/>
  <c r="E36"/>
  <c r="E34"/>
  <c r="E33"/>
  <c r="E31"/>
  <c r="E30"/>
  <c r="E29"/>
  <c r="E28"/>
  <c r="E27"/>
  <c r="E24"/>
  <c r="E23"/>
  <c r="E22"/>
  <c r="E20"/>
  <c r="E19"/>
  <c r="E18"/>
  <c r="E17"/>
  <c r="E15"/>
  <c r="D44"/>
  <c r="D40"/>
  <c r="D35"/>
  <c r="D32"/>
  <c r="E32" s="1"/>
  <c r="D26"/>
  <c r="D25" s="1"/>
  <c r="E25" s="1"/>
  <c r="D21"/>
  <c r="E21" s="1"/>
  <c r="D16"/>
  <c r="E16" s="1"/>
  <c r="D14"/>
  <c r="E14" s="1"/>
  <c r="D13" i="348"/>
  <c r="D12" s="1"/>
  <c r="D13" i="368" l="1"/>
  <c r="I212" i="361"/>
  <c r="I213"/>
  <c r="H162"/>
  <c r="H36"/>
  <c r="H35" s="1"/>
  <c r="H34" s="1"/>
  <c r="H33" s="1"/>
  <c r="E21" i="367" s="1"/>
  <c r="H106" i="361"/>
  <c r="H107"/>
  <c r="H89"/>
  <c r="H179"/>
  <c r="H178" s="1"/>
  <c r="H20"/>
  <c r="H19" s="1"/>
  <c r="H18" s="1"/>
  <c r="H17" s="1"/>
  <c r="H16" s="1"/>
  <c r="E19" i="367" s="1"/>
  <c r="H79" i="361"/>
  <c r="H193"/>
  <c r="H192" s="1"/>
  <c r="H191" s="1"/>
  <c r="H88"/>
  <c r="E35" i="367"/>
  <c r="H168" i="361"/>
  <c r="E39" i="367"/>
  <c r="E38" s="1"/>
  <c r="H216" i="361"/>
  <c r="E45" i="367"/>
  <c r="E44" s="1"/>
  <c r="H236" i="361"/>
  <c r="E50" i="367"/>
  <c r="E49" s="1"/>
  <c r="H72" i="361"/>
  <c r="H71" s="1"/>
  <c r="H63" s="1"/>
  <c r="E25" i="367" s="1"/>
  <c r="H115" i="361"/>
  <c r="H114" s="1"/>
  <c r="H149"/>
  <c r="E26" i="368"/>
  <c r="H148" i="361" l="1"/>
  <c r="E29" i="367"/>
  <c r="E28" s="1"/>
  <c r="E32"/>
  <c r="H78" i="361"/>
  <c r="E27" i="367"/>
  <c r="E26" s="1"/>
  <c r="H15" i="361"/>
  <c r="E18" i="367"/>
  <c r="H122" i="361"/>
  <c r="E33" i="367"/>
  <c r="E31" s="1"/>
  <c r="H105" i="361"/>
  <c r="D48" i="368"/>
  <c r="D15" i="348" s="1"/>
  <c r="C44" i="368"/>
  <c r="C35"/>
  <c r="E35" s="1"/>
  <c r="C34"/>
  <c r="C33"/>
  <c r="C32"/>
  <c r="C31"/>
  <c r="C28"/>
  <c r="C26" s="1"/>
  <c r="C25" s="1"/>
  <c r="C21"/>
  <c r="C20"/>
  <c r="C18" s="1"/>
  <c r="C17"/>
  <c r="C16" s="1"/>
  <c r="C14"/>
  <c r="H173" i="361" l="1"/>
  <c r="E37" i="367"/>
  <c r="E34" s="1"/>
  <c r="C40" i="368"/>
  <c r="E40" s="1"/>
  <c r="E41"/>
  <c r="C13"/>
  <c r="D19" i="348" l="1"/>
  <c r="D18" s="1"/>
  <c r="D17" s="1"/>
  <c r="D16" s="1"/>
  <c r="D11" s="1"/>
  <c r="E41" i="367"/>
  <c r="E40" s="1"/>
  <c r="C48" i="368"/>
  <c r="E13"/>
  <c r="G198" i="361"/>
  <c r="G75"/>
  <c r="G74"/>
  <c r="G39"/>
  <c r="G40"/>
  <c r="G38"/>
  <c r="G196"/>
  <c r="G194"/>
  <c r="G184"/>
  <c r="G181"/>
  <c r="G77"/>
  <c r="G235"/>
  <c r="G22"/>
  <c r="G21"/>
  <c r="G158"/>
  <c r="G147"/>
  <c r="G186"/>
  <c r="E48" i="368" l="1"/>
  <c r="C15" i="348"/>
  <c r="G130" i="361"/>
  <c r="G152"/>
  <c r="G42"/>
  <c r="G67"/>
  <c r="G104"/>
  <c r="G82"/>
  <c r="G87"/>
  <c r="G161" l="1"/>
  <c r="G190"/>
  <c r="G171"/>
  <c r="G110"/>
  <c r="G170" l="1"/>
  <c r="I171"/>
  <c r="G76"/>
  <c r="G169" l="1"/>
  <c r="I170"/>
  <c r="G163"/>
  <c r="I169" l="1"/>
  <c r="G168"/>
  <c r="I168" s="1"/>
  <c r="D39" i="367"/>
  <c r="G162" i="361"/>
  <c r="I162" s="1"/>
  <c r="I163"/>
  <c r="G258"/>
  <c r="G261"/>
  <c r="G166"/>
  <c r="G176"/>
  <c r="G175" s="1"/>
  <c r="G182"/>
  <c r="G180" s="1"/>
  <c r="G185"/>
  <c r="G187"/>
  <c r="G193"/>
  <c r="G197"/>
  <c r="G199"/>
  <c r="G202"/>
  <c r="G206"/>
  <c r="G205" s="1"/>
  <c r="G204" s="1"/>
  <c r="G210"/>
  <c r="G209" s="1"/>
  <c r="G208" s="1"/>
  <c r="G260" l="1"/>
  <c r="I260" s="1"/>
  <c r="I261"/>
  <c r="G201"/>
  <c r="I201" s="1"/>
  <c r="I202"/>
  <c r="G165"/>
  <c r="I165" s="1"/>
  <c r="I166"/>
  <c r="G257"/>
  <c r="I257" s="1"/>
  <c r="I258"/>
  <c r="G192"/>
  <c r="G191" s="1"/>
  <c r="G179"/>
  <c r="G178" s="1"/>
  <c r="G113"/>
  <c r="G112" s="1"/>
  <c r="G253"/>
  <c r="G160"/>
  <c r="G69"/>
  <c r="G68" s="1"/>
  <c r="G111" l="1"/>
  <c r="I111" s="1"/>
  <c r="I112"/>
  <c r="G159"/>
  <c r="I159" s="1"/>
  <c r="I160"/>
  <c r="G73"/>
  <c r="G109"/>
  <c r="I109" s="1"/>
  <c r="G173" l="1"/>
  <c r="I173" s="1"/>
  <c r="I174"/>
  <c r="G72"/>
  <c r="G120"/>
  <c r="G119" s="1"/>
  <c r="G157" l="1"/>
  <c r="G156" l="1"/>
  <c r="I156" s="1"/>
  <c r="I157"/>
  <c r="G154"/>
  <c r="G27"/>
  <c r="G20"/>
  <c r="G31" l="1"/>
  <c r="G26"/>
  <c r="G53"/>
  <c r="G52" s="1"/>
  <c r="G51" s="1"/>
  <c r="G50" s="1"/>
  <c r="D22" i="367" s="1"/>
  <c r="G25" i="361" l="1"/>
  <c r="G24" s="1"/>
  <c r="G23" s="1"/>
  <c r="D20" i="367" s="1"/>
  <c r="G57" i="361" l="1"/>
  <c r="G56" s="1"/>
  <c r="G55" s="1"/>
  <c r="G37" l="1"/>
  <c r="G43" l="1"/>
  <c r="D46" i="367" l="1"/>
  <c r="D42"/>
  <c r="D38"/>
  <c r="G255" i="361" l="1"/>
  <c r="G252" s="1"/>
  <c r="G251" s="1"/>
  <c r="G247"/>
  <c r="G245"/>
  <c r="G242"/>
  <c r="G239"/>
  <c r="G238" s="1"/>
  <c r="G233"/>
  <c r="G232" s="1"/>
  <c r="G231" s="1"/>
  <c r="G229"/>
  <c r="G228" s="1"/>
  <c r="G227" s="1"/>
  <c r="G226" s="1"/>
  <c r="G225"/>
  <c r="G224" s="1"/>
  <c r="G223" s="1"/>
  <c r="G222" s="1"/>
  <c r="G221" s="1"/>
  <c r="G220"/>
  <c r="G219" s="1"/>
  <c r="G153"/>
  <c r="G151"/>
  <c r="G144"/>
  <c r="G142"/>
  <c r="G141"/>
  <c r="G139" s="1"/>
  <c r="G138" s="1"/>
  <c r="G135"/>
  <c r="G134" s="1"/>
  <c r="G132"/>
  <c r="G131" s="1"/>
  <c r="G129"/>
  <c r="G125"/>
  <c r="G117"/>
  <c r="G116" s="1"/>
  <c r="G108"/>
  <c r="G103"/>
  <c r="G100" s="1"/>
  <c r="G99" s="1"/>
  <c r="G101"/>
  <c r="G96"/>
  <c r="G92"/>
  <c r="G91" s="1"/>
  <c r="G90" s="1"/>
  <c r="G86"/>
  <c r="G66"/>
  <c r="G65" s="1"/>
  <c r="G64" s="1"/>
  <c r="G61"/>
  <c r="G60"/>
  <c r="G59" s="1"/>
  <c r="D24" i="367" s="1"/>
  <c r="G48" i="361"/>
  <c r="G47" s="1"/>
  <c r="G95" l="1"/>
  <c r="I96"/>
  <c r="G150"/>
  <c r="I150" s="1"/>
  <c r="I151"/>
  <c r="G218"/>
  <c r="I219"/>
  <c r="G107"/>
  <c r="I107" s="1"/>
  <c r="I108"/>
  <c r="G250"/>
  <c r="G115"/>
  <c r="G114" s="1"/>
  <c r="D33" i="367" s="1"/>
  <c r="G71" i="361"/>
  <c r="G137"/>
  <c r="D36" i="367" s="1"/>
  <c r="G81" i="361"/>
  <c r="G80" s="1"/>
  <c r="G106"/>
  <c r="I106" s="1"/>
  <c r="G241"/>
  <c r="G237" s="1"/>
  <c r="G98"/>
  <c r="D30" i="367" s="1"/>
  <c r="G128" i="361"/>
  <c r="G127" s="1"/>
  <c r="G124" s="1"/>
  <c r="G123" s="1"/>
  <c r="D35" i="367" s="1"/>
  <c r="D51" l="1"/>
  <c r="I250" i="361"/>
  <c r="G217"/>
  <c r="I218"/>
  <c r="G94"/>
  <c r="I95"/>
  <c r="G149"/>
  <c r="G63"/>
  <c r="D25" i="367" s="1"/>
  <c r="G105" i="361"/>
  <c r="I105" s="1"/>
  <c r="D32" i="367"/>
  <c r="G79" i="361"/>
  <c r="G236"/>
  <c r="I236" s="1"/>
  <c r="D50" i="367"/>
  <c r="G148" i="361" l="1"/>
  <c r="I149"/>
  <c r="I94"/>
  <c r="G89"/>
  <c r="D45" i="367"/>
  <c r="I217" i="361"/>
  <c r="G216"/>
  <c r="D49" i="367"/>
  <c r="G78" i="361"/>
  <c r="D27" i="367"/>
  <c r="G122" i="361"/>
  <c r="I122" s="1"/>
  <c r="D31" i="367"/>
  <c r="D44" l="1"/>
  <c r="I216" i="361"/>
  <c r="I148"/>
  <c r="D37" i="367"/>
  <c r="D34" s="1"/>
  <c r="D29"/>
  <c r="D28" s="1"/>
  <c r="I89" i="361"/>
  <c r="G88"/>
  <c r="D26" i="367"/>
  <c r="G263" i="361" l="1"/>
  <c r="I263" s="1"/>
  <c r="I88"/>
  <c r="C13" i="348"/>
  <c r="C12" s="1"/>
  <c r="C11" s="1"/>
  <c r="D41" i="367" l="1"/>
  <c r="D40" s="1"/>
  <c r="G41" i="361"/>
  <c r="G36" s="1"/>
  <c r="G35" l="1"/>
  <c r="G34" s="1"/>
  <c r="G19" l="1"/>
  <c r="G33"/>
  <c r="G18" l="1"/>
  <c r="G17" s="1"/>
  <c r="G16" s="1"/>
  <c r="D21" i="367"/>
  <c r="D19"/>
  <c r="G15" i="361" l="1"/>
  <c r="D18" i="367"/>
  <c r="C19" i="348"/>
  <c r="C18" s="1"/>
  <c r="C17" s="1"/>
  <c r="C16" s="1"/>
</calcChain>
</file>

<file path=xl/sharedStrings.xml><?xml version="1.0" encoding="utf-8"?>
<sst xmlns="http://schemas.openxmlformats.org/spreadsheetml/2006/main" count="1509" uniqueCount="386">
  <si>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</si>
  <si>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</si>
  <si>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</si>
  <si>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</si>
  <si>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</si>
  <si>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</si>
  <si>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</si>
  <si>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</si>
  <si>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01</t>
  </si>
  <si>
    <t>06</t>
  </si>
  <si>
    <t xml:space="preserve">Культура 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</si>
  <si>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</si>
  <si>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</si>
  <si>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</si>
  <si>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</si>
  <si>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</si>
  <si>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</si>
  <si>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</si>
  <si>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</si>
  <si>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</si>
  <si>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</si>
  <si>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</si>
  <si>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</si>
  <si>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</si>
  <si>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</si>
  <si>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Мобилизационная и вневойсковая подготовка</t>
  </si>
  <si>
    <t>Социальная помощь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</si>
  <si>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</si>
  <si>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</si>
  <si>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</si>
  <si>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013</t>
  </si>
  <si>
    <t>Социальные выплаты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</si>
  <si>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</si>
  <si>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</si>
  <si>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</si>
  <si>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</si>
  <si>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</si>
  <si>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</si>
  <si>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</si>
  <si>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</si>
  <si>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</si>
  <si>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</si>
  <si>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</si>
  <si>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</si>
  <si>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</si>
  <si>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</si>
  <si>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</si>
  <si>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</si>
  <si>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</si>
  <si>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</si>
  <si>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</si>
  <si>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</si>
  <si>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</si>
  <si>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</si>
  <si>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Образование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</si>
  <si>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</si>
  <si>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</si>
  <si>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</si>
  <si>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</si>
  <si>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Социальная политика</t>
  </si>
  <si>
    <t>Резервные фонды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</si>
  <si>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</si>
  <si>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</si>
  <si>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</si>
  <si>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</si>
  <si>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</si>
  <si>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</si>
  <si>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</si>
  <si>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Другие вопросы  в  области социальной политики</t>
  </si>
  <si>
    <t>Другие вопросы в области национальной экономики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</si>
  <si>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</si>
  <si>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</si>
  <si>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</si>
  <si>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</si>
  <si>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</si>
  <si>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</si>
  <si>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</si>
  <si>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</si>
  <si>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</si>
  <si>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</si>
  <si>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</si>
  <si>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</si>
  <si>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</si>
  <si>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</si>
  <si>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</si>
  <si>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</si>
  <si>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 xml:space="preserve">   </t>
  </si>
  <si>
    <t>7950000</t>
  </si>
  <si>
    <t xml:space="preserve">КУЛЬТУРА  И КИНЕМАТОГРАФИЯ </t>
  </si>
  <si>
    <t>1020102</t>
  </si>
  <si>
    <t>Иные межбюджетные трансферты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</si>
  <si>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</si>
  <si>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</si>
  <si>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</si>
  <si>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</si>
  <si>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</si>
  <si>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</si>
  <si>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</si>
  <si>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Источники  финансирования</t>
  </si>
  <si>
    <t>Подраздел</t>
  </si>
  <si>
    <t>Вид расходов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</si>
  <si>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</si>
  <si>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</si>
  <si>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</si>
  <si>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Капитальный ремонт государственного жилищного фонда субъектов Российской Федерации и муниципального жилищного фонда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</si>
  <si>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</si>
  <si>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</si>
  <si>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Здравоохранение</t>
  </si>
  <si>
    <t>Стационарная медицинская помощь</t>
  </si>
  <si>
    <t>Социальное обеспечение населения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</si>
  <si>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</si>
  <si>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</si>
  <si>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</si>
  <si>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</si>
  <si>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</si>
  <si>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</si>
  <si>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</si>
  <si>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</si>
  <si>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</si>
  <si>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</si>
  <si>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</si>
  <si>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</si>
  <si>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</si>
  <si>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</si>
  <si>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</si>
  <si>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</si>
  <si>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</si>
  <si>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</si>
  <si>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</si>
  <si>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</si>
  <si>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</si>
  <si>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</si>
  <si>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</si>
  <si>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</si>
  <si>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</si>
  <si>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</si>
  <si>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</si>
  <si>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</si>
  <si>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</si>
  <si>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</si>
  <si>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</si>
  <si>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</si>
  <si>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</si>
  <si>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</si>
  <si>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</si>
  <si>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</si>
  <si>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Иные выплаты персоналу казенных учреждений</t>
  </si>
  <si>
    <t>Доплаты к пенсиям муниципальных служащих и выборных должностных лиц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</si>
  <si>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</si>
  <si>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</si>
  <si>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</si>
  <si>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</si>
  <si>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</si>
  <si>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</si>
  <si>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</si>
  <si>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</si>
  <si>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</si>
  <si>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</si>
  <si>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</si>
  <si>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</si>
  <si>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</si>
  <si>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</si>
  <si>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</si>
  <si>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</si>
  <si>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</si>
  <si>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</si>
  <si>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</si>
  <si>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</si>
  <si>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</si>
  <si>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</si>
  <si>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</si>
  <si>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</si>
  <si>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</si>
  <si>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</si>
  <si>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</si>
  <si>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</si>
  <si>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тыс. рублей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</si>
  <si>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</si>
  <si>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</si>
  <si>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</si>
  <si>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</si>
  <si>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</si>
  <si>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</si>
  <si>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</si>
  <si>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</si>
  <si>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</si>
  <si>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</si>
  <si>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</si>
  <si>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</si>
  <si>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Закупка товаров, работ и услуг в целях капитального ремонта государственного  (муниципального) имущества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</si>
  <si>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</si>
  <si>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</si>
  <si>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</si>
  <si>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</si>
  <si>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</si>
  <si>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</si>
  <si>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</si>
  <si>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</si>
  <si>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</si>
  <si>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</si>
  <si>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</si>
  <si>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</si>
  <si>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</si>
  <si>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</si>
  <si>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</si>
  <si>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</si>
  <si>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</si>
  <si>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</si>
  <si>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</si>
  <si>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</si>
  <si>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</si>
  <si>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</si>
  <si>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</si>
  <si>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</si>
  <si>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</si>
  <si>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</si>
  <si>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</si>
  <si>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</si>
  <si>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</si>
  <si>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</si>
  <si>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</si>
  <si>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</si>
  <si>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</si>
  <si>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</si>
  <si>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</si>
  <si>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</si>
  <si>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</si>
  <si>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</si>
  <si>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</si>
  <si>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</si>
  <si>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</si>
  <si>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</si>
  <si>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</si>
  <si>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</si>
  <si>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</si>
  <si>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</si>
  <si>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</si>
  <si>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</si>
  <si>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</si>
  <si>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</si>
  <si>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</si>
  <si>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</si>
  <si>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</si>
  <si>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</si>
  <si>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540</t>
  </si>
  <si>
    <t>800</t>
  </si>
  <si>
    <t>53 1 00 90010</t>
  </si>
  <si>
    <t>814</t>
  </si>
  <si>
    <t>Ведомственная структура расходов бюджета МО "Североонежское"на 2019 год</t>
  </si>
  <si>
    <t>Прочая закупка товаров, работ и услуг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</si>
  <si>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</si>
  <si>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</si>
  <si>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</si>
  <si>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дефицита  местного  бюджета  на  2019  год</t>
  </si>
  <si>
    <t>Распределение расходов бюджета МО "Североонежское" на 2019 год</t>
  </si>
  <si>
    <t>113</t>
  </si>
  <si>
    <t>271 00 78680</t>
  </si>
  <si>
    <t>421 00 78240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</si>
  <si>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</si>
  <si>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Прочие мероприятия по благоустройству (городская среда)</t>
  </si>
  <si>
    <t>371 00 90040</t>
  </si>
  <si>
    <t xml:space="preserve">Прочая закупка товаров, работ и услуг 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</si>
  <si>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</si>
  <si>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</si>
  <si>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</si>
  <si>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муниципальных дорожных фондов</t>
  </si>
  <si>
    <t>331 00 90020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</si>
  <si>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</si>
  <si>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</si>
  <si>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</t>
  </si>
  <si>
    <t>371 F2 55550</t>
  </si>
  <si>
    <t>Софинансирование поддержки  государственных программ субъектов Российской Федерации и муниципальных программ формирования современной  городской среды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</si>
  <si>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</si>
  <si>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500</t>
  </si>
  <si>
    <t>511 00 S8520</t>
  </si>
  <si>
    <t xml:space="preserve">Софинансирование государственной программы Архангельской области "Патриотическое воспитание, развитие физической культуры, спорта, туризма  и повышение эффективности реализации молодежной политики в Архангельской области (2014-2024 года)" </t>
  </si>
  <si>
    <t>Мероприятия по развитию физической культуры и спорта в муниципальных образованиях</t>
  </si>
  <si>
    <t>ОБРАЗОВАНИЕ</t>
  </si>
  <si>
    <t>Молодежная политика</t>
  </si>
  <si>
    <t>531 00 S8530</t>
  </si>
  <si>
    <r>
      <t xml:space="preserve">371 </t>
    </r>
    <r>
      <rPr>
        <b/>
        <sz val="10"/>
        <rFont val="Times New Roman"/>
        <family val="1"/>
        <charset val="204"/>
      </rPr>
      <t>00</t>
    </r>
    <r>
      <rPr>
        <sz val="10"/>
        <rFont val="Times New Roman"/>
        <family val="1"/>
        <charset val="204"/>
      </rPr>
      <t xml:space="preserve"> 55550</t>
    </r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</si>
  <si>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</si>
  <si>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</si>
  <si>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Мероприятия по реализации моложенной политики в муниципальных образованиях </t>
  </si>
  <si>
    <t>Частичное возмещение расходов п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</si>
  <si>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Социальные выплаты гражданам, кроме публичных нормативных социальных выплат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</si>
  <si>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</si>
  <si>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</si>
  <si>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</si>
  <si>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 муниципальных образований</t>
  </si>
  <si>
    <t>Обеспечение мероприятий по переселению граждан из аварийного жилищного фонда у учетом необходимости развития малоэтажного жилищного строительства</t>
  </si>
  <si>
    <t>Объем  поступления  доходов</t>
  </si>
  <si>
    <t xml:space="preserve"> бюджета МО "Североонежское" в 2019 году</t>
  </si>
  <si>
    <t>Код бюджетной классификации</t>
  </si>
  <si>
    <t>Наименование показателей</t>
  </si>
  <si>
    <t xml:space="preserve"> 000 1 00 00000 00 0000 000</t>
  </si>
  <si>
    <t>Налоговые и неналоговые доходы</t>
  </si>
  <si>
    <t xml:space="preserve"> 000 1 01 00000 00 0000 000</t>
  </si>
  <si>
    <t>Налоги на прибыль, доходы</t>
  </si>
  <si>
    <t xml:space="preserve"> 000 1 01 02000 01 0000 110</t>
  </si>
  <si>
    <t>Налог на доходы физических лиц</t>
  </si>
  <si>
    <t xml:space="preserve"> 000 1 03 02000 01 0000 110</t>
  </si>
  <si>
    <t>Акцизы по подакцизным товарам, произведенным на территории Российской Федерации</t>
  </si>
  <si>
    <t xml:space="preserve"> 000 1 03 02041 01 0000 110</t>
  </si>
  <si>
    <t>Акцизы на автомобильный бензин, произведенный на территории Российской Федерации</t>
  </si>
  <si>
    <t xml:space="preserve"> 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</si>
  <si>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</si>
  <si>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</si>
  <si>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</si>
  <si>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</si>
  <si>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</si>
  <si>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</si>
  <si>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</si>
  <si>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</si>
  <si>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</si>
  <si>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</si>
  <si>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</si>
  <si>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</si>
  <si>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</si>
  <si>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</si>
  <si>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</si>
  <si>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</si>
  <si>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</si>
  <si>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</si>
  <si>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</si>
  <si>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</si>
  <si>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</si>
  <si>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</si>
  <si>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</si>
  <si>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</si>
  <si>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</si>
  <si>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</si>
  <si>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</si>
  <si>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</si>
  <si>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</si>
  <si>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</si>
  <si>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</si>
  <si>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</si>
  <si>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</si>
  <si>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</si>
  <si>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</si>
  <si>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</si>
  <si>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</si>
  <si>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</si>
  <si>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</si>
  <si>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</si>
  <si>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</si>
  <si>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РФ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</si>
  <si>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</si>
  <si>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</si>
  <si>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</si>
  <si>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000 2 07 05000 00 0000 150</t>
  </si>
  <si>
    <t>Прочие безвозмездные перечисления</t>
  </si>
  <si>
    <t>00020204000000000151</t>
  </si>
  <si>
    <t xml:space="preserve">ВСЕГО  ДОХОДОВ  </t>
  </si>
  <si>
    <t xml:space="preserve">от "   " июня 2020 года № </t>
  </si>
  <si>
    <t>Утверждено, тыс. рублей</t>
  </si>
  <si>
    <t>Исполненно, тыс. рублей</t>
  </si>
  <si>
    <t>% исполнения</t>
  </si>
  <si>
    <t>Приложение 1</t>
  </si>
  <si>
    <t>к  проекту Решения муниципального Совета</t>
  </si>
  <si>
    <t xml:space="preserve">от "   "  июня 2020 года №  </t>
  </si>
  <si>
    <t>000 2 02 40000 00 0000 150</t>
  </si>
  <si>
    <t>000 2 02 10000 00 0000 150</t>
  </si>
  <si>
    <t>000 2 02 20000 00 0000 150</t>
  </si>
  <si>
    <t>000 2 02 30000 00 0000 150</t>
  </si>
  <si>
    <t>Прочие межбюджетные трансферты, передаваемые бюджетам городских поселений</t>
  </si>
  <si>
    <t>000 1 16 00000 00 0000 000</t>
  </si>
  <si>
    <t>000 1 16 30000 00 0000 140</t>
  </si>
  <si>
    <t>Штрафы, санкции, возмещение ущерба</t>
  </si>
  <si>
    <t>Просие поступления от денежных  взысканий (штрафов) и иных сумм в  возмещение ущерба</t>
  </si>
  <si>
    <t>Приложение   2</t>
  </si>
  <si>
    <t xml:space="preserve">к  проекту  Решения  муниципального Совета </t>
  </si>
  <si>
    <t>Приложение 3</t>
  </si>
  <si>
    <t xml:space="preserve">к проекту Решения муниципального Совета  </t>
  </si>
  <si>
    <t xml:space="preserve">от  "  " июня   2020 года № </t>
  </si>
  <si>
    <t>Утверждено, тыс. руб.</t>
  </si>
  <si>
    <t>Исполненно, тыс. руб.</t>
  </si>
  <si>
    <t xml:space="preserve">от "    " июня  2020 года №  </t>
  </si>
  <si>
    <t xml:space="preserve">             Приложение   4</t>
  </si>
  <si>
    <t xml:space="preserve"> к  проекту  Решения  муниципального Совета</t>
  </si>
  <si>
    <t>Иные межбюджетные трансферты на обеспечение целевого показателя-уровень средней заработной платы работников муниципальных учреждений культуры</t>
  </si>
  <si>
    <t>421 00 88270</t>
  </si>
  <si>
    <t>расходов бюджетов Российской Федерации</t>
  </si>
  <si>
    <t>Утверждено</t>
  </si>
  <si>
    <t xml:space="preserve">Исполненно 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</si>
</sst>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_-* #,##0.0\ _₽_-;\-* #,##0.0\ _₽_-;_-* &quot;-&quot;?\ _₽_-;_-@_-"/>
  </numFmts>
  <fonts count="9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51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66" fontId="3" fillId="0" borderId="0" xfId="0" applyNumberFormat="1" applyFont="1"/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64" fontId="3" fillId="0" borderId="0" xfId="1" applyFont="1"/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7" fontId="3" fillId="0" borderId="7" xfId="1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/>
    <xf numFmtId="167" fontId="3" fillId="0" borderId="6" xfId="1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1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167" fontId="3" fillId="0" borderId="7" xfId="1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justify" vertical="top"/>
    </xf>
    <xf numFmtId="0" fontId="3" fillId="0" borderId="7" xfId="0" applyFont="1" applyBorder="1" applyAlignment="1">
      <alignment horizontal="justify" vertical="top"/>
    </xf>
    <xf numFmtId="0" fontId="3" fillId="0" borderId="6" xfId="0" applyFont="1" applyBorder="1" applyAlignment="1">
      <alignment horizontal="justify" vertical="top"/>
    </xf>
    <xf numFmtId="0" fontId="3" fillId="0" borderId="6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49" fontId="4" fillId="0" borderId="8" xfId="0" applyNumberFormat="1" applyFont="1" applyBorder="1" applyAlignment="1">
      <alignment horizontal="center" vertical="center"/>
    </xf>
    <xf numFmtId="0" fontId="3" fillId="0" borderId="6" xfId="2" applyFont="1" applyFill="1" applyBorder="1" applyAlignment="1">
      <alignment vertical="top" wrapText="1"/>
    </xf>
    <xf numFmtId="49" fontId="3" fillId="0" borderId="6" xfId="2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0" fontId="3" fillId="0" borderId="6" xfId="1" applyNumberFormat="1" applyFont="1" applyFill="1" applyBorder="1" applyAlignment="1">
      <alignment horizontal="justify" vertical="top"/>
    </xf>
    <xf numFmtId="0" fontId="3" fillId="0" borderId="6" xfId="1" applyNumberFormat="1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166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wrapText="1"/>
    </xf>
    <xf numFmtId="167" fontId="3" fillId="0" borderId="10" xfId="0" applyNumberFormat="1" applyFont="1" applyFill="1" applyBorder="1"/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4" fillId="0" borderId="7" xfId="0" applyFont="1" applyFill="1" applyBorder="1" applyAlignment="1">
      <alignment horizontal="justify" vertical="top" wrapText="1"/>
    </xf>
    <xf numFmtId="167" fontId="3" fillId="0" borderId="7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167" fontId="4" fillId="0" borderId="9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167" fontId="3" fillId="0" borderId="6" xfId="1" applyNumberFormat="1" applyFont="1" applyFill="1" applyBorder="1" applyAlignment="1">
      <alignment horizontal="center"/>
    </xf>
    <xf numFmtId="167" fontId="3" fillId="0" borderId="6" xfId="1" applyNumberFormat="1" applyFont="1" applyFill="1" applyBorder="1" applyAlignment="1">
      <alignment horizontal="center" vertical="center"/>
    </xf>
    <xf numFmtId="167" fontId="3" fillId="0" borderId="7" xfId="1" applyNumberFormat="1" applyFont="1" applyBorder="1" applyAlignment="1">
      <alignment horizontal="center"/>
    </xf>
    <xf numFmtId="167" fontId="3" fillId="0" borderId="4" xfId="1" applyNumberFormat="1" applyFont="1" applyFill="1" applyBorder="1" applyAlignment="1">
      <alignment horizontal="center"/>
    </xf>
    <xf numFmtId="167" fontId="3" fillId="0" borderId="6" xfId="1" applyNumberFormat="1" applyFont="1" applyBorder="1" applyAlignment="1">
      <alignment horizontal="center"/>
    </xf>
    <xf numFmtId="167" fontId="4" fillId="0" borderId="7" xfId="1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top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top" wrapText="1"/>
    </xf>
    <xf numFmtId="49" fontId="4" fillId="0" borderId="6" xfId="2" applyNumberFormat="1" applyFont="1" applyFill="1" applyBorder="1" applyAlignment="1">
      <alignment horizontal="center" vertical="center"/>
    </xf>
    <xf numFmtId="49" fontId="4" fillId="0" borderId="8" xfId="2" applyNumberFormat="1" applyFont="1" applyFill="1" applyBorder="1" applyAlignment="1">
      <alignment horizontal="center" vertical="center"/>
    </xf>
    <xf numFmtId="49" fontId="3" fillId="0" borderId="6" xfId="2" applyNumberFormat="1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49" fontId="3" fillId="0" borderId="7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center" vertical="center"/>
    </xf>
    <xf numFmtId="167" fontId="4" fillId="0" borderId="7" xfId="1" applyNumberFormat="1" applyFont="1" applyFill="1" applyBorder="1" applyAlignment="1">
      <alignment horizontal="center" vertical="center"/>
    </xf>
    <xf numFmtId="167" fontId="3" fillId="0" borderId="7" xfId="1" applyNumberFormat="1" applyFont="1" applyFill="1" applyBorder="1" applyAlignment="1">
      <alignment horizontal="center" vertical="center"/>
    </xf>
    <xf numFmtId="168" fontId="4" fillId="0" borderId="7" xfId="1" applyNumberFormat="1" applyFont="1" applyFill="1" applyBorder="1" applyAlignment="1">
      <alignment horizontal="center" vertical="center"/>
    </xf>
    <xf numFmtId="168" fontId="3" fillId="0" borderId="7" xfId="1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168" fontId="3" fillId="0" borderId="6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justify" vertical="top"/>
    </xf>
    <xf numFmtId="0" fontId="3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3" fillId="0" borderId="8" xfId="0" applyFont="1" applyFill="1" applyBorder="1" applyAlignment="1">
      <alignment horizontal="justify" vertical="top"/>
    </xf>
    <xf numFmtId="0" fontId="4" fillId="0" borderId="6" xfId="1" applyNumberFormat="1" applyFont="1" applyFill="1" applyBorder="1" applyAlignment="1">
      <alignment horizontal="justify" vertical="top"/>
    </xf>
    <xf numFmtId="165" fontId="4" fillId="0" borderId="7" xfId="1" applyNumberFormat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top"/>
    </xf>
    <xf numFmtId="0" fontId="4" fillId="0" borderId="8" xfId="0" applyFont="1" applyFill="1" applyBorder="1" applyAlignment="1">
      <alignment horizontal="justify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8" fontId="4" fillId="0" borderId="6" xfId="1" applyNumberFormat="1" applyFont="1" applyFill="1" applyBorder="1" applyAlignment="1">
      <alignment horizontal="center" vertical="center"/>
    </xf>
    <xf numFmtId="167" fontId="3" fillId="0" borderId="8" xfId="1" applyNumberFormat="1" applyFont="1" applyFill="1" applyBorder="1" applyAlignment="1">
      <alignment vertical="center"/>
    </xf>
    <xf numFmtId="167" fontId="3" fillId="0" borderId="2" xfId="1" applyNumberFormat="1" applyFont="1" applyFill="1" applyBorder="1" applyAlignment="1">
      <alignment vertical="center"/>
    </xf>
    <xf numFmtId="167" fontId="4" fillId="0" borderId="2" xfId="1" applyNumberFormat="1" applyFont="1" applyFill="1" applyBorder="1" applyAlignment="1">
      <alignment vertical="center"/>
    </xf>
    <xf numFmtId="167" fontId="4" fillId="0" borderId="8" xfId="1" applyNumberFormat="1" applyFont="1" applyFill="1" applyBorder="1" applyAlignment="1">
      <alignment vertical="center"/>
    </xf>
    <xf numFmtId="169" fontId="3" fillId="0" borderId="2" xfId="1" applyNumberFormat="1" applyFont="1" applyBorder="1" applyAlignment="1">
      <alignment horizontal="center"/>
    </xf>
    <xf numFmtId="164" fontId="0" fillId="0" borderId="12" xfId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top" wrapText="1"/>
    </xf>
    <xf numFmtId="169" fontId="3" fillId="0" borderId="2" xfId="1" applyNumberFormat="1" applyFont="1" applyFill="1" applyBorder="1" applyAlignment="1">
      <alignment horizontal="center"/>
    </xf>
    <xf numFmtId="167" fontId="3" fillId="0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vertical="center"/>
    </xf>
    <xf numFmtId="169" fontId="3" fillId="0" borderId="8" xfId="1" applyNumberFormat="1" applyFont="1" applyFill="1" applyBorder="1" applyAlignment="1">
      <alignment horizontal="center"/>
    </xf>
    <xf numFmtId="169" fontId="4" fillId="0" borderId="8" xfId="1" applyNumberFormat="1" applyFont="1" applyFill="1" applyBorder="1" applyAlignment="1">
      <alignment horizontal="center"/>
    </xf>
    <xf numFmtId="169" fontId="3" fillId="0" borderId="8" xfId="1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 applyBorder="1" applyAlignment="1">
      <alignment wrapText="1"/>
    </xf>
    <xf numFmtId="0" fontId="3" fillId="0" borderId="0" xfId="0" applyNumberFormat="1" applyFont="1"/>
    <xf numFmtId="0" fontId="3" fillId="0" borderId="0" xfId="0" applyFont="1" applyBorder="1"/>
    <xf numFmtId="0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165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/>
    </xf>
    <xf numFmtId="165" fontId="4" fillId="0" borderId="15" xfId="3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/>
    </xf>
    <xf numFmtId="165" fontId="3" fillId="0" borderId="15" xfId="3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165" fontId="3" fillId="0" borderId="17" xfId="3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/>
    </xf>
    <xf numFmtId="165" fontId="4" fillId="0" borderId="17" xfId="3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65" fontId="4" fillId="0" borderId="12" xfId="3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166" fontId="3" fillId="0" borderId="14" xfId="0" applyNumberFormat="1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vertical="top" wrapText="1"/>
    </xf>
    <xf numFmtId="0" fontId="3" fillId="0" borderId="15" xfId="2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top" wrapText="1"/>
    </xf>
    <xf numFmtId="167" fontId="3" fillId="0" borderId="11" xfId="1" applyNumberFormat="1" applyFont="1" applyBorder="1" applyAlignment="1">
      <alignment horizontal="center" vertical="center"/>
    </xf>
    <xf numFmtId="49" fontId="3" fillId="0" borderId="17" xfId="2" applyNumberFormat="1" applyFont="1" applyBorder="1" applyAlignment="1">
      <alignment horizontal="center" vertical="center" wrapText="1"/>
    </xf>
    <xf numFmtId="0" fontId="3" fillId="0" borderId="18" xfId="2" applyFont="1" applyBorder="1" applyAlignment="1">
      <alignment horizontal="left" vertical="top" wrapText="1"/>
    </xf>
    <xf numFmtId="166" fontId="3" fillId="0" borderId="14" xfId="2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5" fontId="3" fillId="0" borderId="12" xfId="3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7" xfId="2" applyNumberFormat="1" applyFont="1" applyFill="1" applyBorder="1" applyAlignment="1">
      <alignment horizontal="center" vertical="top"/>
    </xf>
    <xf numFmtId="0" fontId="3" fillId="0" borderId="16" xfId="2" applyFont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 vertical="top"/>
    </xf>
    <xf numFmtId="165" fontId="4" fillId="0" borderId="11" xfId="3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8" fillId="0" borderId="0" xfId="0" applyFont="1"/>
    <xf numFmtId="49" fontId="3" fillId="0" borderId="0" xfId="0" applyNumberFormat="1" applyFont="1" applyAlignment="1"/>
    <xf numFmtId="164" fontId="0" fillId="0" borderId="0" xfId="1" applyFont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/>
    </xf>
    <xf numFmtId="167" fontId="4" fillId="0" borderId="6" xfId="1" applyNumberFormat="1" applyFont="1" applyFill="1" applyBorder="1" applyAlignment="1">
      <alignment vertical="center"/>
    </xf>
    <xf numFmtId="167" fontId="3" fillId="0" borderId="6" xfId="1" applyNumberFormat="1" applyFont="1" applyFill="1" applyBorder="1" applyAlignment="1">
      <alignment vertical="center"/>
    </xf>
    <xf numFmtId="167" fontId="4" fillId="0" borderId="7" xfId="1" applyNumberFormat="1" applyFont="1" applyFill="1" applyBorder="1" applyAlignment="1">
      <alignment vertical="center"/>
    </xf>
    <xf numFmtId="167" fontId="3" fillId="0" borderId="4" xfId="1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topLeftCell="A2" zoomScale="80" zoomScaleSheetLayoutView="80" workbookViewId="0">
      <selection activeCell="B53" sqref="B53"/>
    </sheetView>
  </sheetViews>
  <sheetFormatPr defaultRowHeight="12.75"/>
  <cols>
    <col min="1" max="1" width="29.42578125" customWidth="1"/>
    <col min="2" max="2" width="54.5703125" customWidth="1"/>
    <col min="3" max="4" width="12.5703125" customWidth="1"/>
    <col min="5" max="5" width="11.85546875" customWidth="1"/>
  </cols>
  <sheetData>
    <row r="1" spans="1:5" hidden="1">
      <c r="A1" s="243"/>
      <c r="B1" s="243"/>
      <c r="C1" s="243"/>
    </row>
    <row r="2" spans="1:5">
      <c r="A2" s="244" t="s">
        <v>359</v>
      </c>
      <c r="B2" s="244"/>
      <c r="C2" s="244"/>
      <c r="D2" s="244"/>
      <c r="E2" s="244"/>
    </row>
    <row r="3" spans="1:5">
      <c r="A3" s="244" t="s">
        <v>360</v>
      </c>
      <c r="B3" s="244"/>
      <c r="C3" s="244"/>
      <c r="D3" s="244"/>
      <c r="E3" s="244"/>
    </row>
    <row r="4" spans="1:5">
      <c r="A4" s="244" t="s">
        <v>33</v>
      </c>
      <c r="B4" s="244"/>
      <c r="C4" s="244"/>
      <c r="D4" s="244"/>
      <c r="E4" s="244"/>
    </row>
    <row r="5" spans="1:5">
      <c r="A5" s="244" t="s">
        <v>361</v>
      </c>
      <c r="B5" s="244"/>
      <c r="C5" s="244"/>
      <c r="D5" s="244"/>
      <c r="E5" s="244"/>
    </row>
    <row r="6" spans="1:5">
      <c r="A6" s="176"/>
      <c r="B6" s="3"/>
      <c r="C6" s="177"/>
    </row>
    <row r="7" spans="1:5" hidden="1">
      <c r="A7" s="176"/>
      <c r="B7" s="3"/>
      <c r="C7" s="177"/>
    </row>
    <row r="8" spans="1:5" hidden="1">
      <c r="A8" s="176"/>
      <c r="B8" s="3"/>
      <c r="C8" s="177"/>
    </row>
    <row r="9" spans="1:5" ht="12.75" customHeight="1">
      <c r="A9" s="242" t="s">
        <v>291</v>
      </c>
      <c r="B9" s="242"/>
      <c r="C9" s="242"/>
      <c r="D9" s="242"/>
      <c r="E9" s="242"/>
    </row>
    <row r="10" spans="1:5" ht="12.75" customHeight="1">
      <c r="A10" s="242" t="s">
        <v>292</v>
      </c>
      <c r="B10" s="242"/>
      <c r="C10" s="242"/>
      <c r="D10" s="242"/>
      <c r="E10" s="242"/>
    </row>
    <row r="11" spans="1:5" ht="13.5" thickBot="1">
      <c r="A11" s="176"/>
      <c r="B11" s="3"/>
      <c r="C11" s="177"/>
    </row>
    <row r="12" spans="1:5" ht="28.5" customHeight="1" thickBot="1">
      <c r="A12" s="178" t="s">
        <v>293</v>
      </c>
      <c r="B12" s="179" t="s">
        <v>294</v>
      </c>
      <c r="C12" s="180" t="s">
        <v>356</v>
      </c>
      <c r="D12" s="180" t="s">
        <v>357</v>
      </c>
      <c r="E12" s="228" t="s">
        <v>358</v>
      </c>
    </row>
    <row r="13" spans="1:5">
      <c r="A13" s="181" t="s">
        <v>295</v>
      </c>
      <c r="B13" s="182" t="s">
        <v>296</v>
      </c>
      <c r="C13" s="183">
        <f>SUM(C14+C18+C21+C23+C25+C32+C35+C16)</f>
        <v>26694.344000000001</v>
      </c>
      <c r="D13" s="183">
        <f>SUM(D14+D18+D21+D23+D25+D32+D35+D16+D38)</f>
        <v>27451.912000000004</v>
      </c>
      <c r="E13" s="186">
        <f t="shared" ref="E13:E48" si="0">D13/C13*100</f>
        <v>102.83793450777439</v>
      </c>
    </row>
    <row r="14" spans="1:5">
      <c r="A14" s="184" t="s">
        <v>297</v>
      </c>
      <c r="B14" s="185" t="s">
        <v>298</v>
      </c>
      <c r="C14" s="186">
        <f>SUM(C15)</f>
        <v>11170</v>
      </c>
      <c r="D14" s="186">
        <f>SUM(D15)</f>
        <v>11573.456</v>
      </c>
      <c r="E14" s="186">
        <f t="shared" si="0"/>
        <v>103.61196060877351</v>
      </c>
    </row>
    <row r="15" spans="1:5">
      <c r="A15" s="187" t="s">
        <v>299</v>
      </c>
      <c r="B15" s="188" t="s">
        <v>300</v>
      </c>
      <c r="C15" s="189">
        <v>11170</v>
      </c>
      <c r="D15" s="189">
        <v>11573.456</v>
      </c>
      <c r="E15" s="189">
        <f t="shared" si="0"/>
        <v>103.61196060877351</v>
      </c>
    </row>
    <row r="16" spans="1:5" ht="27" customHeight="1">
      <c r="A16" s="184" t="s">
        <v>301</v>
      </c>
      <c r="B16" s="190" t="s">
        <v>302</v>
      </c>
      <c r="C16" s="186">
        <f>C17</f>
        <v>859.3</v>
      </c>
      <c r="D16" s="186">
        <f>D17</f>
        <v>855.721</v>
      </c>
      <c r="E16" s="186">
        <f t="shared" si="0"/>
        <v>99.583498196206222</v>
      </c>
    </row>
    <row r="17" spans="1:5" ht="29.25" customHeight="1">
      <c r="A17" s="187" t="s">
        <v>303</v>
      </c>
      <c r="B17" s="191" t="s">
        <v>304</v>
      </c>
      <c r="C17" s="189">
        <f>784.5+74.8</f>
        <v>859.3</v>
      </c>
      <c r="D17" s="189">
        <v>855.721</v>
      </c>
      <c r="E17" s="189">
        <f t="shared" si="0"/>
        <v>99.583498196206222</v>
      </c>
    </row>
    <row r="18" spans="1:5">
      <c r="A18" s="184" t="s">
        <v>305</v>
      </c>
      <c r="B18" s="185" t="s">
        <v>306</v>
      </c>
      <c r="C18" s="186">
        <f>SUM(C19:C20)</f>
        <v>6319.9999999999991</v>
      </c>
      <c r="D18" s="186">
        <f>SUM(D19:D20)</f>
        <v>6779.1019999999999</v>
      </c>
      <c r="E18" s="186">
        <f t="shared" si="0"/>
        <v>107.26427215189875</v>
      </c>
    </row>
    <row r="19" spans="1:5">
      <c r="A19" s="187" t="s">
        <v>307</v>
      </c>
      <c r="B19" s="188" t="s">
        <v>308</v>
      </c>
      <c r="C19" s="189">
        <v>704.9</v>
      </c>
      <c r="D19" s="189">
        <v>972.13300000000004</v>
      </c>
      <c r="E19" s="189">
        <f t="shared" si="0"/>
        <v>137.91076748474961</v>
      </c>
    </row>
    <row r="20" spans="1:5">
      <c r="A20" s="192" t="s">
        <v>309</v>
      </c>
      <c r="B20" s="193" t="s">
        <v>310</v>
      </c>
      <c r="C20" s="194">
        <f>9497.8-3882.7</f>
        <v>5615.0999999999995</v>
      </c>
      <c r="D20" s="194">
        <v>5806.9690000000001</v>
      </c>
      <c r="E20" s="189">
        <f t="shared" si="0"/>
        <v>103.41701839682287</v>
      </c>
    </row>
    <row r="21" spans="1:5">
      <c r="A21" s="195" t="s">
        <v>311</v>
      </c>
      <c r="B21" s="196" t="s">
        <v>312</v>
      </c>
      <c r="C21" s="197">
        <f>C22</f>
        <v>44.9</v>
      </c>
      <c r="D21" s="197">
        <f>D22</f>
        <v>43.68</v>
      </c>
      <c r="E21" s="186">
        <f t="shared" si="0"/>
        <v>97.282850779510028</v>
      </c>
    </row>
    <row r="22" spans="1:5" ht="44.25" customHeight="1">
      <c r="A22" s="187" t="s">
        <v>313</v>
      </c>
      <c r="B22" s="191" t="s">
        <v>314</v>
      </c>
      <c r="C22" s="189">
        <v>44.9</v>
      </c>
      <c r="D22" s="189">
        <v>43.68</v>
      </c>
      <c r="E22" s="189">
        <f t="shared" si="0"/>
        <v>97.282850779510028</v>
      </c>
    </row>
    <row r="23" spans="1:5" ht="25.5" hidden="1" customHeight="1">
      <c r="A23" s="198" t="s">
        <v>315</v>
      </c>
      <c r="B23" s="199" t="s">
        <v>316</v>
      </c>
      <c r="C23" s="200">
        <v>0</v>
      </c>
      <c r="D23" s="200">
        <v>0</v>
      </c>
      <c r="E23" s="189" t="e">
        <f t="shared" si="0"/>
        <v>#DIV/0!</v>
      </c>
    </row>
    <row r="24" spans="1:5" hidden="1">
      <c r="A24" s="187" t="s">
        <v>317</v>
      </c>
      <c r="B24" s="188" t="s">
        <v>306</v>
      </c>
      <c r="C24" s="189">
        <v>0</v>
      </c>
      <c r="D24" s="189">
        <v>0</v>
      </c>
      <c r="E24" s="189" t="e">
        <f t="shared" si="0"/>
        <v>#DIV/0!</v>
      </c>
    </row>
    <row r="25" spans="1:5" ht="28.5" customHeight="1">
      <c r="A25" s="198" t="s">
        <v>318</v>
      </c>
      <c r="B25" s="199" t="s">
        <v>319</v>
      </c>
      <c r="C25" s="186">
        <f>C26+C31</f>
        <v>5430</v>
      </c>
      <c r="D25" s="186">
        <f>D26+D31</f>
        <v>5239.4279999999999</v>
      </c>
      <c r="E25" s="186">
        <f t="shared" si="0"/>
        <v>96.490386740331488</v>
      </c>
    </row>
    <row r="26" spans="1:5" ht="81" customHeight="1">
      <c r="A26" s="192" t="s">
        <v>320</v>
      </c>
      <c r="B26" s="201" t="s">
        <v>321</v>
      </c>
      <c r="C26" s="202">
        <f>C27+C28+C29+C30</f>
        <v>4280</v>
      </c>
      <c r="D26" s="202">
        <f>D27+D28+D29+D30</f>
        <v>4058.9850000000001</v>
      </c>
      <c r="E26" s="189">
        <f t="shared" si="0"/>
        <v>94.836098130841123</v>
      </c>
    </row>
    <row r="27" spans="1:5" ht="68.25" customHeight="1">
      <c r="A27" s="203" t="s">
        <v>322</v>
      </c>
      <c r="B27" s="204" t="s">
        <v>323</v>
      </c>
      <c r="C27" s="202">
        <v>440</v>
      </c>
      <c r="D27" s="202">
        <v>322.30099999999999</v>
      </c>
      <c r="E27" s="189">
        <f t="shared" si="0"/>
        <v>73.250227272727273</v>
      </c>
    </row>
    <row r="28" spans="1:5" ht="67.5" customHeight="1">
      <c r="A28" s="205" t="s">
        <v>324</v>
      </c>
      <c r="B28" s="204" t="s">
        <v>325</v>
      </c>
      <c r="C28" s="202">
        <f>200+70</f>
        <v>270</v>
      </c>
      <c r="D28" s="202">
        <v>269.255</v>
      </c>
      <c r="E28" s="189">
        <f t="shared" si="0"/>
        <v>99.724074074074082</v>
      </c>
    </row>
    <row r="29" spans="1:5" ht="58.5" customHeight="1" thickBot="1">
      <c r="A29" s="203" t="s">
        <v>326</v>
      </c>
      <c r="B29" s="204" t="s">
        <v>327</v>
      </c>
      <c r="C29" s="206">
        <v>70</v>
      </c>
      <c r="D29" s="206">
        <v>91.772000000000006</v>
      </c>
      <c r="E29" s="189">
        <f t="shared" si="0"/>
        <v>131.10285714285715</v>
      </c>
    </row>
    <row r="30" spans="1:5" ht="42.75" customHeight="1" thickBot="1">
      <c r="A30" s="207" t="s">
        <v>328</v>
      </c>
      <c r="B30" s="208" t="s">
        <v>329</v>
      </c>
      <c r="C30" s="209">
        <v>3500</v>
      </c>
      <c r="D30" s="209">
        <v>3375.6570000000002</v>
      </c>
      <c r="E30" s="189">
        <f t="shared" si="0"/>
        <v>96.447342857142857</v>
      </c>
    </row>
    <row r="31" spans="1:5" ht="70.5" customHeight="1">
      <c r="A31" s="210" t="s">
        <v>330</v>
      </c>
      <c r="B31" s="211" t="s">
        <v>331</v>
      </c>
      <c r="C31" s="212">
        <f>900+250</f>
        <v>1150</v>
      </c>
      <c r="D31" s="212">
        <v>1180.443</v>
      </c>
      <c r="E31" s="189">
        <f t="shared" si="0"/>
        <v>102.64721739130435</v>
      </c>
    </row>
    <row r="32" spans="1:5" ht="18" customHeight="1">
      <c r="A32" s="213" t="s">
        <v>332</v>
      </c>
      <c r="B32" s="190" t="s">
        <v>333</v>
      </c>
      <c r="C32" s="186">
        <f>C33+C34</f>
        <v>2150</v>
      </c>
      <c r="D32" s="186">
        <f>D33+D34</f>
        <v>2172.2950000000001</v>
      </c>
      <c r="E32" s="186">
        <f t="shared" si="0"/>
        <v>101.03697674418606</v>
      </c>
    </row>
    <row r="33" spans="1:5" ht="18" customHeight="1">
      <c r="A33" s="187" t="s">
        <v>334</v>
      </c>
      <c r="B33" s="191" t="s">
        <v>335</v>
      </c>
      <c r="C33" s="202">
        <f>530+600+300</f>
        <v>1430</v>
      </c>
      <c r="D33" s="202">
        <v>1453.837</v>
      </c>
      <c r="E33" s="189">
        <f t="shared" si="0"/>
        <v>101.66692307692307</v>
      </c>
    </row>
    <row r="34" spans="1:5" ht="18" customHeight="1">
      <c r="A34" s="187" t="s">
        <v>336</v>
      </c>
      <c r="B34" s="214" t="s">
        <v>337</v>
      </c>
      <c r="C34" s="202">
        <f>300+270+150</f>
        <v>720</v>
      </c>
      <c r="D34" s="202">
        <v>718.45799999999997</v>
      </c>
      <c r="E34" s="189">
        <f t="shared" si="0"/>
        <v>99.785833333333329</v>
      </c>
    </row>
    <row r="35" spans="1:5" ht="29.25" customHeight="1">
      <c r="A35" s="213" t="s">
        <v>338</v>
      </c>
      <c r="B35" s="190" t="s">
        <v>339</v>
      </c>
      <c r="C35" s="186">
        <f>C36+C37</f>
        <v>720.14400000000001</v>
      </c>
      <c r="D35" s="186">
        <f>D36+D37</f>
        <v>732.20799999999997</v>
      </c>
      <c r="E35" s="186">
        <f t="shared" si="0"/>
        <v>101.67522051145326</v>
      </c>
    </row>
    <row r="36" spans="1:5" ht="66.75" customHeight="1">
      <c r="A36" s="215" t="s">
        <v>340</v>
      </c>
      <c r="B36" s="214" t="s">
        <v>341</v>
      </c>
      <c r="C36" s="216">
        <v>685.14400000000001</v>
      </c>
      <c r="D36" s="216">
        <v>685.14400000000001</v>
      </c>
      <c r="E36" s="189">
        <f t="shared" si="0"/>
        <v>100</v>
      </c>
    </row>
    <row r="37" spans="1:5" ht="42.75" customHeight="1">
      <c r="A37" s="217" t="s">
        <v>342</v>
      </c>
      <c r="B37" s="191" t="s">
        <v>343</v>
      </c>
      <c r="C37" s="189">
        <v>35</v>
      </c>
      <c r="D37" s="189">
        <f>12.987+34.077</f>
        <v>47.064</v>
      </c>
      <c r="E37" s="189">
        <f t="shared" si="0"/>
        <v>134.46857142857144</v>
      </c>
    </row>
    <row r="38" spans="1:5" s="230" customFormat="1" ht="16.5" customHeight="1">
      <c r="A38" s="220" t="s">
        <v>367</v>
      </c>
      <c r="B38" s="219" t="s">
        <v>369</v>
      </c>
      <c r="C38" s="197">
        <v>0</v>
      </c>
      <c r="D38" s="197">
        <f>D39</f>
        <v>56.021999999999998</v>
      </c>
      <c r="E38" s="186" t="e">
        <f t="shared" si="0"/>
        <v>#DIV/0!</v>
      </c>
    </row>
    <row r="39" spans="1:5" ht="27" customHeight="1">
      <c r="A39" s="222" t="s">
        <v>368</v>
      </c>
      <c r="B39" s="201" t="s">
        <v>370</v>
      </c>
      <c r="C39" s="194">
        <v>0</v>
      </c>
      <c r="D39" s="194">
        <v>56.021999999999998</v>
      </c>
      <c r="E39" s="189" t="e">
        <f t="shared" si="0"/>
        <v>#DIV/0!</v>
      </c>
    </row>
    <row r="40" spans="1:5" ht="18" customHeight="1">
      <c r="A40" s="218" t="s">
        <v>344</v>
      </c>
      <c r="B40" s="219" t="s">
        <v>345</v>
      </c>
      <c r="C40" s="197">
        <f>C41</f>
        <v>9018.1369999999988</v>
      </c>
      <c r="D40" s="197">
        <f>D41</f>
        <v>9018.0879999999997</v>
      </c>
      <c r="E40" s="186">
        <f t="shared" si="0"/>
        <v>99.999456650525502</v>
      </c>
    </row>
    <row r="41" spans="1:5" ht="28.5" customHeight="1">
      <c r="A41" s="220" t="s">
        <v>346</v>
      </c>
      <c r="B41" s="219" t="s">
        <v>347</v>
      </c>
      <c r="C41" s="197">
        <f>C42+C43+C44+C47+C46+C45</f>
        <v>9018.1369999999988</v>
      </c>
      <c r="D41" s="197">
        <f>D42+D43+D44+D47+D46+D45</f>
        <v>9018.0879999999997</v>
      </c>
      <c r="E41" s="186">
        <f t="shared" si="0"/>
        <v>99.999456650525502</v>
      </c>
    </row>
    <row r="42" spans="1:5" ht="27.75" customHeight="1">
      <c r="A42" s="221" t="s">
        <v>363</v>
      </c>
      <c r="B42" s="201" t="s">
        <v>348</v>
      </c>
      <c r="C42" s="194">
        <v>1672.7</v>
      </c>
      <c r="D42" s="194">
        <v>1672.7</v>
      </c>
      <c r="E42" s="189">
        <f t="shared" si="0"/>
        <v>100</v>
      </c>
    </row>
    <row r="43" spans="1:5" ht="28.5" customHeight="1">
      <c r="A43" s="222" t="s">
        <v>364</v>
      </c>
      <c r="B43" s="201" t="s">
        <v>349</v>
      </c>
      <c r="C43" s="194">
        <f>2110.19+3255.757</f>
        <v>5365.9470000000001</v>
      </c>
      <c r="D43" s="194">
        <f>2110.19+3255.708</f>
        <v>5365.8980000000001</v>
      </c>
      <c r="E43" s="189">
        <f t="shared" si="0"/>
        <v>99.999086834066759</v>
      </c>
    </row>
    <row r="44" spans="1:5" ht="28.5" customHeight="1">
      <c r="A44" s="221" t="s">
        <v>365</v>
      </c>
      <c r="B44" s="201" t="s">
        <v>350</v>
      </c>
      <c r="C44" s="194">
        <f>370.9+75</f>
        <v>445.9</v>
      </c>
      <c r="D44" s="194">
        <f>370.9+75</f>
        <v>445.9</v>
      </c>
      <c r="E44" s="189">
        <f t="shared" si="0"/>
        <v>100</v>
      </c>
    </row>
    <row r="45" spans="1:5" ht="29.25" customHeight="1">
      <c r="A45" s="221" t="s">
        <v>362</v>
      </c>
      <c r="B45" s="201" t="s">
        <v>366</v>
      </c>
      <c r="C45" s="194">
        <v>448.59</v>
      </c>
      <c r="D45" s="194">
        <v>448.59</v>
      </c>
      <c r="E45" s="189">
        <f t="shared" si="0"/>
        <v>100</v>
      </c>
    </row>
    <row r="46" spans="1:5" ht="18" customHeight="1" thickBot="1">
      <c r="A46" s="223" t="s">
        <v>351</v>
      </c>
      <c r="B46" s="224" t="s">
        <v>352</v>
      </c>
      <c r="C46" s="194">
        <v>1085</v>
      </c>
      <c r="D46" s="194">
        <v>1085</v>
      </c>
      <c r="E46" s="189">
        <f t="shared" si="0"/>
        <v>100</v>
      </c>
    </row>
    <row r="47" spans="1:5" ht="15.75" hidden="1" customHeight="1" thickBot="1">
      <c r="A47" s="221" t="s">
        <v>353</v>
      </c>
      <c r="B47" s="201" t="s">
        <v>90</v>
      </c>
      <c r="C47" s="194"/>
      <c r="D47" s="194"/>
      <c r="E47" s="189" t="e">
        <f t="shared" si="0"/>
        <v>#DIV/0!</v>
      </c>
    </row>
    <row r="48" spans="1:5" ht="13.5" thickBot="1">
      <c r="A48" s="225" t="s">
        <v>354</v>
      </c>
      <c r="B48" s="226"/>
      <c r="C48" s="227">
        <f>SUM(C13+C40)</f>
        <v>35712.481</v>
      </c>
      <c r="D48" s="227">
        <f>SUM(D13+D40)</f>
        <v>36470</v>
      </c>
      <c r="E48" s="186">
        <f t="shared" si="0"/>
        <v>102.12116038647665</v>
      </c>
    </row>
  </sheetData>
  <mergeCells count="7">
    <mergeCell ref="A9:E9"/>
    <mergeCell ref="A10:E10"/>
    <mergeCell ref="A1:C1"/>
    <mergeCell ref="A2:E2"/>
    <mergeCell ref="A3:E3"/>
    <mergeCell ref="A4:E4"/>
    <mergeCell ref="A5:E5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E32" sqref="E32"/>
    </sheetView>
  </sheetViews>
  <sheetFormatPr defaultRowHeight="12.75"/>
  <cols>
    <col min="1" max="1" width="47.7109375" style="17" customWidth="1"/>
    <col min="2" max="2" width="8.140625" customWidth="1"/>
    <col min="3" max="3" width="9.85546875" customWidth="1"/>
    <col min="4" max="4" width="13.42578125" customWidth="1"/>
    <col min="5" max="5" width="12.7109375" customWidth="1"/>
    <col min="6" max="6" width="12.85546875" customWidth="1"/>
  </cols>
  <sheetData>
    <row r="1" spans="1:6">
      <c r="A1" s="244" t="s">
        <v>371</v>
      </c>
      <c r="B1" s="244"/>
      <c r="C1" s="244"/>
      <c r="D1" s="244"/>
      <c r="E1" s="244"/>
      <c r="F1" s="244"/>
    </row>
    <row r="2" spans="1:6">
      <c r="A2" s="247" t="s">
        <v>372</v>
      </c>
      <c r="B2" s="247"/>
      <c r="C2" s="247"/>
      <c r="D2" s="247"/>
      <c r="E2" s="247"/>
      <c r="F2" s="247"/>
    </row>
    <row r="3" spans="1:6">
      <c r="A3" s="247" t="s">
        <v>33</v>
      </c>
      <c r="B3" s="247"/>
      <c r="C3" s="247"/>
      <c r="D3" s="247"/>
      <c r="E3" s="247"/>
      <c r="F3" s="247"/>
    </row>
    <row r="4" spans="1:6">
      <c r="A4" s="244" t="s">
        <v>378</v>
      </c>
      <c r="B4" s="244"/>
      <c r="C4" s="244"/>
      <c r="D4" s="244"/>
      <c r="E4" s="244"/>
      <c r="F4" s="244"/>
    </row>
    <row r="5" spans="1:6" ht="6" customHeight="1">
      <c r="A5" s="27"/>
      <c r="B5" s="27"/>
      <c r="C5" s="27"/>
      <c r="D5" s="27"/>
      <c r="E5" s="22"/>
    </row>
    <row r="6" spans="1:6" hidden="1">
      <c r="A6" s="27"/>
      <c r="B6" s="27"/>
      <c r="C6" s="27"/>
      <c r="D6" s="27"/>
      <c r="E6" s="22"/>
    </row>
    <row r="7" spans="1:6" hidden="1">
      <c r="A7" s="42"/>
      <c r="B7" s="24"/>
      <c r="C7" s="24"/>
      <c r="D7" s="83"/>
    </row>
    <row r="8" spans="1:6" ht="15.75">
      <c r="A8" s="246" t="s">
        <v>254</v>
      </c>
      <c r="B8" s="246"/>
      <c r="C8" s="246"/>
      <c r="D8" s="246"/>
      <c r="E8" s="246"/>
      <c r="F8" s="246"/>
    </row>
    <row r="9" spans="1:6" ht="15.75">
      <c r="A9" s="246" t="s">
        <v>11</v>
      </c>
      <c r="B9" s="246"/>
      <c r="C9" s="246"/>
      <c r="D9" s="246"/>
      <c r="E9" s="246"/>
      <c r="F9" s="246"/>
    </row>
    <row r="10" spans="1:6" ht="15.75">
      <c r="A10" s="245" t="s">
        <v>383</v>
      </c>
      <c r="B10" s="245"/>
      <c r="C10" s="245"/>
      <c r="D10" s="245"/>
      <c r="E10" s="245"/>
      <c r="F10" s="245"/>
    </row>
    <row r="11" spans="1:6" ht="6" customHeight="1">
      <c r="A11" s="45"/>
      <c r="B11" s="45"/>
      <c r="C11" s="45"/>
      <c r="D11" s="45"/>
    </row>
    <row r="12" spans="1:6" hidden="1">
      <c r="A12" s="45"/>
      <c r="B12" s="45"/>
      <c r="C12" s="45"/>
      <c r="D12" s="45"/>
    </row>
    <row r="13" spans="1:6" hidden="1">
      <c r="A13" s="45"/>
      <c r="B13" s="45"/>
      <c r="C13" s="45"/>
      <c r="D13" s="45"/>
    </row>
    <row r="14" spans="1:6" hidden="1">
      <c r="A14" s="45"/>
      <c r="B14" s="45"/>
      <c r="C14" s="45"/>
      <c r="D14" s="45"/>
    </row>
    <row r="15" spans="1:6">
      <c r="A15" s="48"/>
      <c r="B15" s="25"/>
      <c r="C15" s="25"/>
      <c r="D15" s="84" t="s">
        <v>176</v>
      </c>
    </row>
    <row r="16" spans="1:6" ht="22.5" customHeight="1">
      <c r="A16" s="53" t="s">
        <v>12</v>
      </c>
      <c r="B16" s="85" t="s">
        <v>13</v>
      </c>
      <c r="C16" s="85" t="s">
        <v>99</v>
      </c>
      <c r="D16" s="86" t="s">
        <v>384</v>
      </c>
      <c r="E16" s="86" t="s">
        <v>385</v>
      </c>
      <c r="F16" s="86" t="s">
        <v>358</v>
      </c>
    </row>
    <row r="17" spans="1:6">
      <c r="A17" s="54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</row>
    <row r="18" spans="1:6">
      <c r="A18" s="75" t="s">
        <v>14</v>
      </c>
      <c r="B18" s="87" t="s">
        <v>8</v>
      </c>
      <c r="C18" s="88"/>
      <c r="D18" s="99">
        <f>D19+D21+D22+D24+D25</f>
        <v>12906.722949999999</v>
      </c>
      <c r="E18" s="99">
        <f>E19+E21+E22+E24+E25</f>
        <v>12553.174999999997</v>
      </c>
      <c r="F18" s="33">
        <f>E18/D18*100</f>
        <v>97.260745803798315</v>
      </c>
    </row>
    <row r="19" spans="1:6" ht="25.5">
      <c r="A19" s="62" t="s">
        <v>27</v>
      </c>
      <c r="B19" s="87" t="s">
        <v>8</v>
      </c>
      <c r="C19" s="87" t="s">
        <v>15</v>
      </c>
      <c r="D19" s="99">
        <f>' №3'!G16</f>
        <v>1118.039</v>
      </c>
      <c r="E19" s="99">
        <f>' №3'!H16</f>
        <v>1085.1189999999999</v>
      </c>
      <c r="F19" s="33">
        <f>E19/D19*100</f>
        <v>97.055558884797392</v>
      </c>
    </row>
    <row r="20" spans="1:6" ht="33" hidden="1" customHeight="1">
      <c r="A20" s="66" t="s">
        <v>190</v>
      </c>
      <c r="B20" s="9" t="s">
        <v>8</v>
      </c>
      <c r="C20" s="8" t="s">
        <v>43</v>
      </c>
      <c r="D20" s="100">
        <f>' №3'!G23</f>
        <v>0</v>
      </c>
      <c r="E20" s="100">
        <f>' №3'!H23</f>
        <v>0</v>
      </c>
      <c r="F20" s="100" t="e">
        <f>' №3'!#REF!</f>
        <v>#REF!</v>
      </c>
    </row>
    <row r="21" spans="1:6" ht="38.25">
      <c r="A21" s="62" t="s">
        <v>1</v>
      </c>
      <c r="B21" s="89" t="s">
        <v>8</v>
      </c>
      <c r="C21" s="90" t="s">
        <v>16</v>
      </c>
      <c r="D21" s="99">
        <f>' №3'!G33</f>
        <v>10225.88595</v>
      </c>
      <c r="E21" s="99">
        <f>' №3'!H33</f>
        <v>10005.677999999998</v>
      </c>
      <c r="F21" s="33">
        <f>E21/D21*100</f>
        <v>97.846563602638241</v>
      </c>
    </row>
    <row r="22" spans="1:6" ht="38.25">
      <c r="A22" s="68" t="s">
        <v>181</v>
      </c>
      <c r="B22" s="64" t="s">
        <v>8</v>
      </c>
      <c r="C22" s="8" t="s">
        <v>9</v>
      </c>
      <c r="D22" s="100">
        <f>' №3'!G50</f>
        <v>15.3</v>
      </c>
      <c r="E22" s="100">
        <f>' №3'!H50</f>
        <v>15.3</v>
      </c>
      <c r="F22" s="33">
        <f>E22/D22*100</f>
        <v>100</v>
      </c>
    </row>
    <row r="23" spans="1:6" hidden="1">
      <c r="A23" s="61" t="s">
        <v>76</v>
      </c>
      <c r="B23" s="89" t="s">
        <v>8</v>
      </c>
      <c r="C23" s="90" t="s">
        <v>19</v>
      </c>
      <c r="D23" s="99">
        <v>0</v>
      </c>
      <c r="E23" s="99">
        <v>0</v>
      </c>
      <c r="F23" s="99">
        <v>0</v>
      </c>
    </row>
    <row r="24" spans="1:6">
      <c r="A24" s="61" t="s">
        <v>60</v>
      </c>
      <c r="B24" s="87" t="s">
        <v>8</v>
      </c>
      <c r="C24" s="87" t="s">
        <v>77</v>
      </c>
      <c r="D24" s="33">
        <f>' №3'!G59</f>
        <v>50</v>
      </c>
      <c r="E24" s="33">
        <f>' №3'!H59</f>
        <v>0</v>
      </c>
      <c r="F24" s="33">
        <f>E24/D24*100</f>
        <v>0</v>
      </c>
    </row>
    <row r="25" spans="1:6">
      <c r="A25" s="62" t="s">
        <v>78</v>
      </c>
      <c r="B25" s="87" t="s">
        <v>8</v>
      </c>
      <c r="C25" s="87" t="s">
        <v>79</v>
      </c>
      <c r="D25" s="33">
        <f>' №3'!G63</f>
        <v>1497.498</v>
      </c>
      <c r="E25" s="33">
        <f>' №3'!H63</f>
        <v>1447.078</v>
      </c>
      <c r="F25" s="33">
        <f>E25/D25*100</f>
        <v>96.633050595059217</v>
      </c>
    </row>
    <row r="26" spans="1:6">
      <c r="A26" s="62" t="s">
        <v>61</v>
      </c>
      <c r="B26" s="87" t="s">
        <v>15</v>
      </c>
      <c r="C26" s="87"/>
      <c r="D26" s="33">
        <f>D27</f>
        <v>370.9</v>
      </c>
      <c r="E26" s="33">
        <f>E27</f>
        <v>370.9</v>
      </c>
      <c r="F26" s="33">
        <f>E26/D26*100</f>
        <v>100</v>
      </c>
    </row>
    <row r="27" spans="1:6">
      <c r="A27" s="62" t="s">
        <v>25</v>
      </c>
      <c r="B27" s="87" t="s">
        <v>15</v>
      </c>
      <c r="C27" s="87" t="s">
        <v>43</v>
      </c>
      <c r="D27" s="33">
        <f>' №3'!G79</f>
        <v>370.9</v>
      </c>
      <c r="E27" s="33">
        <f>' №3'!H79</f>
        <v>370.9</v>
      </c>
      <c r="F27" s="33">
        <f>E27/D27*100</f>
        <v>100</v>
      </c>
    </row>
    <row r="28" spans="1:6" ht="25.5">
      <c r="A28" s="62" t="s">
        <v>56</v>
      </c>
      <c r="B28" s="87" t="s">
        <v>43</v>
      </c>
      <c r="C28" s="87"/>
      <c r="D28" s="33">
        <f>D30+D29</f>
        <v>130.05302</v>
      </c>
      <c r="E28" s="33">
        <f>E30+E29</f>
        <v>80.053020000000004</v>
      </c>
      <c r="F28" s="33">
        <f>E28/D28*100</f>
        <v>61.55414153396822</v>
      </c>
    </row>
    <row r="29" spans="1:6" ht="38.25">
      <c r="A29" s="62" t="s">
        <v>64</v>
      </c>
      <c r="B29" s="87" t="s">
        <v>43</v>
      </c>
      <c r="C29" s="87" t="s">
        <v>21</v>
      </c>
      <c r="D29" s="33">
        <f>' №3'!G89</f>
        <v>50</v>
      </c>
      <c r="E29" s="33">
        <f>' №3'!H89</f>
        <v>0</v>
      </c>
      <c r="F29" s="33">
        <f>E29/D29*100</f>
        <v>0</v>
      </c>
    </row>
    <row r="30" spans="1:6">
      <c r="A30" s="62" t="s">
        <v>57</v>
      </c>
      <c r="B30" s="87" t="s">
        <v>43</v>
      </c>
      <c r="C30" s="87" t="s">
        <v>53</v>
      </c>
      <c r="D30" s="33">
        <f>' №3'!G98</f>
        <v>80.053020000000004</v>
      </c>
      <c r="E30" s="33">
        <f>' №3'!H98</f>
        <v>80.053020000000004</v>
      </c>
      <c r="F30" s="33">
        <f>E30/D30*100</f>
        <v>100</v>
      </c>
    </row>
    <row r="31" spans="1:6">
      <c r="A31" s="75" t="s">
        <v>47</v>
      </c>
      <c r="B31" s="87" t="s">
        <v>16</v>
      </c>
      <c r="C31" s="87"/>
      <c r="D31" s="33">
        <f>D32+D33</f>
        <v>2621.2579999999998</v>
      </c>
      <c r="E31" s="33">
        <f>E32+E33</f>
        <v>2387.6120000000001</v>
      </c>
      <c r="F31" s="33">
        <f>E31/D31*100</f>
        <v>91.086493584378189</v>
      </c>
    </row>
    <row r="32" spans="1:6">
      <c r="A32" s="75" t="s">
        <v>92</v>
      </c>
      <c r="B32" s="87" t="s">
        <v>16</v>
      </c>
      <c r="C32" s="87" t="s">
        <v>21</v>
      </c>
      <c r="D32" s="33">
        <f>' №3'!G106</f>
        <v>2621.2579999999998</v>
      </c>
      <c r="E32" s="33">
        <f>' №3'!H106</f>
        <v>2387.6120000000001</v>
      </c>
      <c r="F32" s="33">
        <f>E32/D32*100</f>
        <v>91.086493584378189</v>
      </c>
    </row>
    <row r="33" spans="1:6">
      <c r="A33" s="75" t="s">
        <v>69</v>
      </c>
      <c r="B33" s="87" t="s">
        <v>16</v>
      </c>
      <c r="C33" s="87" t="s">
        <v>55</v>
      </c>
      <c r="D33" s="33">
        <f>' №3'!G114</f>
        <v>0</v>
      </c>
      <c r="E33" s="33">
        <f>' №3'!H114</f>
        <v>0</v>
      </c>
      <c r="F33" s="33" t="e">
        <f>E33/D33*100</f>
        <v>#DIV/0!</v>
      </c>
    </row>
    <row r="34" spans="1:6">
      <c r="A34" s="62" t="s">
        <v>17</v>
      </c>
      <c r="B34" s="87" t="s">
        <v>18</v>
      </c>
      <c r="C34" s="18"/>
      <c r="D34" s="33">
        <f>SUM(D35+D36+D37)</f>
        <v>10191.6131</v>
      </c>
      <c r="E34" s="33">
        <f>SUM(E35+E36+E37)</f>
        <v>9890.9439999999995</v>
      </c>
      <c r="F34" s="33">
        <f>E34/D34*100</f>
        <v>97.049837969221954</v>
      </c>
    </row>
    <row r="35" spans="1:6">
      <c r="A35" s="62" t="s">
        <v>39</v>
      </c>
      <c r="B35" s="87" t="s">
        <v>18</v>
      </c>
      <c r="C35" s="87" t="s">
        <v>8</v>
      </c>
      <c r="D35" s="101">
        <f>' №3'!G123</f>
        <v>1700.3989999999999</v>
      </c>
      <c r="E35" s="101">
        <f>' №3'!H123</f>
        <v>1543.57</v>
      </c>
      <c r="F35" s="33">
        <f>E35/D35*100</f>
        <v>90.776929414802055</v>
      </c>
    </row>
    <row r="36" spans="1:6">
      <c r="A36" s="61" t="s">
        <v>40</v>
      </c>
      <c r="B36" s="87" t="s">
        <v>18</v>
      </c>
      <c r="C36" s="87" t="s">
        <v>15</v>
      </c>
      <c r="D36" s="102">
        <f>' №3'!G137</f>
        <v>2734.6480000000001</v>
      </c>
      <c r="E36" s="102">
        <f>' №3'!H137</f>
        <v>2658.9859999999999</v>
      </c>
      <c r="F36" s="33">
        <f>E36/D36*100</f>
        <v>97.233208807861189</v>
      </c>
    </row>
    <row r="37" spans="1:6">
      <c r="A37" s="61" t="s">
        <v>42</v>
      </c>
      <c r="B37" s="87" t="s">
        <v>18</v>
      </c>
      <c r="C37" s="87" t="s">
        <v>43</v>
      </c>
      <c r="D37" s="102">
        <f>' №3'!G148</f>
        <v>5756.5661</v>
      </c>
      <c r="E37" s="102">
        <f>' №3'!H148</f>
        <v>5688.3879999999999</v>
      </c>
      <c r="F37" s="33">
        <f>E37/D37*100</f>
        <v>98.815646362507664</v>
      </c>
    </row>
    <row r="38" spans="1:6">
      <c r="A38" s="75" t="s">
        <v>54</v>
      </c>
      <c r="B38" s="87" t="s">
        <v>19</v>
      </c>
      <c r="C38" s="91"/>
      <c r="D38" s="102">
        <f>D39</f>
        <v>55.756999999999998</v>
      </c>
      <c r="E38" s="102">
        <f>E39</f>
        <v>55.707000000000001</v>
      </c>
      <c r="F38" s="33">
        <f>E38/D38*100</f>
        <v>99.910325160966337</v>
      </c>
    </row>
    <row r="39" spans="1:6">
      <c r="A39" s="75" t="s">
        <v>278</v>
      </c>
      <c r="B39" s="87" t="s">
        <v>19</v>
      </c>
      <c r="C39" s="91" t="s">
        <v>19</v>
      </c>
      <c r="D39" s="102">
        <f>' №3'!G169</f>
        <v>55.756999999999998</v>
      </c>
      <c r="E39" s="102">
        <f>' №3'!H169</f>
        <v>55.707000000000001</v>
      </c>
      <c r="F39" s="33">
        <f>E39/D39*100</f>
        <v>99.910325160966337</v>
      </c>
    </row>
    <row r="40" spans="1:6">
      <c r="A40" s="61" t="s">
        <v>82</v>
      </c>
      <c r="B40" s="87" t="s">
        <v>20</v>
      </c>
      <c r="C40" s="91"/>
      <c r="D40" s="101">
        <f>SUM(D41)</f>
        <v>9933.6639999999989</v>
      </c>
      <c r="E40" s="101">
        <f>SUM(E41)</f>
        <v>8774.6449999999986</v>
      </c>
      <c r="F40" s="33">
        <f>E40/D40*100</f>
        <v>88.332411887496903</v>
      </c>
    </row>
    <row r="41" spans="1:6">
      <c r="A41" s="76" t="s">
        <v>10</v>
      </c>
      <c r="B41" s="87" t="s">
        <v>20</v>
      </c>
      <c r="C41" s="87" t="s">
        <v>8</v>
      </c>
      <c r="D41" s="101">
        <f>' №3'!G173</f>
        <v>9933.6639999999989</v>
      </c>
      <c r="E41" s="101">
        <f>' №3'!H173</f>
        <v>8774.6449999999986</v>
      </c>
      <c r="F41" s="33">
        <f>E41/D41*100</f>
        <v>88.332411887496903</v>
      </c>
    </row>
    <row r="42" spans="1:6" hidden="1">
      <c r="A42" s="77" t="s">
        <v>107</v>
      </c>
      <c r="B42" s="87" t="s">
        <v>21</v>
      </c>
      <c r="C42" s="87"/>
      <c r="D42" s="101">
        <f>D43</f>
        <v>0</v>
      </c>
      <c r="E42" s="101">
        <f>E43</f>
        <v>0</v>
      </c>
      <c r="F42" s="101">
        <f>F43</f>
        <v>0</v>
      </c>
    </row>
    <row r="43" spans="1:6" hidden="1">
      <c r="A43" s="77" t="s">
        <v>108</v>
      </c>
      <c r="B43" s="87" t="s">
        <v>21</v>
      </c>
      <c r="C43" s="87" t="s">
        <v>8</v>
      </c>
      <c r="D43" s="101"/>
      <c r="E43" s="101"/>
      <c r="F43" s="101"/>
    </row>
    <row r="44" spans="1:6">
      <c r="A44" s="78" t="s">
        <v>59</v>
      </c>
      <c r="B44" s="32">
        <v>10</v>
      </c>
      <c r="C44" s="32"/>
      <c r="D44" s="33">
        <f>SUM(D45+D46+D47+D48)</f>
        <v>223</v>
      </c>
      <c r="E44" s="33">
        <f>SUM(E45+E46+E47+E48)</f>
        <v>222.86600000000001</v>
      </c>
      <c r="F44" s="33">
        <f>E44/D44*100</f>
        <v>99.93991031390135</v>
      </c>
    </row>
    <row r="45" spans="1:6">
      <c r="A45" s="79" t="s">
        <v>41</v>
      </c>
      <c r="B45" s="92">
        <v>10</v>
      </c>
      <c r="C45" s="87" t="s">
        <v>8</v>
      </c>
      <c r="D45" s="103">
        <f>' №3'!G217</f>
        <v>223</v>
      </c>
      <c r="E45" s="103">
        <f>' №3'!H217</f>
        <v>222.86600000000001</v>
      </c>
      <c r="F45" s="33">
        <f>E45/D45*100</f>
        <v>99.93991031390135</v>
      </c>
    </row>
    <row r="46" spans="1:6" hidden="1">
      <c r="A46" s="78" t="s">
        <v>109</v>
      </c>
      <c r="B46" s="92">
        <v>10</v>
      </c>
      <c r="C46" s="87" t="s">
        <v>43</v>
      </c>
      <c r="D46" s="103">
        <f>1400-1400</f>
        <v>0</v>
      </c>
      <c r="E46" s="103">
        <f>1400-1400</f>
        <v>0</v>
      </c>
      <c r="F46" s="103">
        <f>1400-1400</f>
        <v>0</v>
      </c>
    </row>
    <row r="47" spans="1:6" hidden="1">
      <c r="A47" s="78" t="s">
        <v>91</v>
      </c>
      <c r="B47" s="92">
        <v>10</v>
      </c>
      <c r="C47" s="87" t="s">
        <v>16</v>
      </c>
      <c r="D47" s="103"/>
      <c r="E47" s="103"/>
      <c r="F47" s="103"/>
    </row>
    <row r="48" spans="1:6" hidden="1">
      <c r="A48" s="78" t="s">
        <v>68</v>
      </c>
      <c r="B48" s="92">
        <v>10</v>
      </c>
      <c r="C48" s="87" t="s">
        <v>9</v>
      </c>
      <c r="D48" s="103"/>
      <c r="E48" s="103"/>
      <c r="F48" s="103"/>
    </row>
    <row r="49" spans="1:6">
      <c r="A49" s="78" t="s">
        <v>81</v>
      </c>
      <c r="B49" s="92">
        <v>11</v>
      </c>
      <c r="C49" s="87"/>
      <c r="D49" s="103">
        <f>D50+D51</f>
        <v>2313.8559999999998</v>
      </c>
      <c r="E49" s="103">
        <f>E50+E51</f>
        <v>2309.2629999999999</v>
      </c>
      <c r="F49" s="33">
        <f>E49/D49*100</f>
        <v>99.801500179786473</v>
      </c>
    </row>
    <row r="50" spans="1:6" hidden="1">
      <c r="A50" s="78" t="s">
        <v>85</v>
      </c>
      <c r="B50" s="92">
        <v>11</v>
      </c>
      <c r="C50" s="87" t="s">
        <v>8</v>
      </c>
      <c r="D50" s="103">
        <f>' №3'!G237</f>
        <v>0</v>
      </c>
      <c r="E50" s="103">
        <f>' №3'!H237</f>
        <v>0</v>
      </c>
      <c r="F50" s="103" t="e">
        <f>' №3'!#REF!</f>
        <v>#REF!</v>
      </c>
    </row>
    <row r="51" spans="1:6">
      <c r="A51" s="78" t="s">
        <v>83</v>
      </c>
      <c r="B51" s="92">
        <v>11</v>
      </c>
      <c r="C51" s="87" t="s">
        <v>15</v>
      </c>
      <c r="D51" s="103">
        <f>' №3'!G250</f>
        <v>2313.8559999999998</v>
      </c>
      <c r="E51" s="103">
        <f>' №3'!H250</f>
        <v>2309.2629999999999</v>
      </c>
      <c r="F51" s="33">
        <f>E51/D51*100</f>
        <v>99.801500179786473</v>
      </c>
    </row>
    <row r="52" spans="1:6">
      <c r="A52" s="93" t="s">
        <v>7</v>
      </c>
      <c r="B52" s="32"/>
      <c r="C52" s="32"/>
      <c r="D52" s="104">
        <f>D18+D26+D28+D31+D34+D38+D40+D42+D44+D49+0.1</f>
        <v>38746.924070000001</v>
      </c>
      <c r="E52" s="104">
        <f>E18+E26+E28+E31+E34+E38+E40+E42+E44+E49</f>
        <v>36645.165019999993</v>
      </c>
      <c r="F52" s="104">
        <f>E52/D52*100</f>
        <v>94.575675100808056</v>
      </c>
    </row>
    <row r="53" spans="1:6">
      <c r="A53" s="81"/>
      <c r="B53" s="3"/>
      <c r="C53" s="3"/>
      <c r="D53" s="11"/>
    </row>
    <row r="54" spans="1:6">
      <c r="D54" s="1"/>
    </row>
  </sheetData>
  <mergeCells count="7">
    <mergeCell ref="A1:F1"/>
    <mergeCell ref="A2:F2"/>
    <mergeCell ref="A3:F3"/>
    <mergeCell ref="A4:F4"/>
    <mergeCell ref="A8:F8"/>
    <mergeCell ref="A9:F9"/>
    <mergeCell ref="A10:F10"/>
  </mergeCells>
  <printOptions horizontalCentered="1"/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6"/>
  <sheetViews>
    <sheetView view="pageBreakPreview" topLeftCell="A159" zoomScale="88" zoomScaleSheetLayoutView="88" workbookViewId="0">
      <selection activeCell="C270" sqref="C270"/>
    </sheetView>
  </sheetViews>
  <sheetFormatPr defaultRowHeight="12.75"/>
  <cols>
    <col min="1" max="1" width="53" style="17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4" style="2" customWidth="1"/>
    <col min="8" max="8" width="12.140625" style="166" customWidth="1"/>
    <col min="9" max="10" width="12.140625" customWidth="1"/>
    <col min="11" max="11" width="10.7109375" bestFit="1" customWidth="1"/>
  </cols>
  <sheetData>
    <row r="1" spans="1:10">
      <c r="A1" s="244" t="s">
        <v>373</v>
      </c>
      <c r="B1" s="244"/>
      <c r="C1" s="244"/>
      <c r="D1" s="244"/>
      <c r="E1" s="244"/>
      <c r="F1" s="244"/>
      <c r="G1" s="244"/>
      <c r="H1" s="244"/>
      <c r="I1" s="244"/>
      <c r="J1" s="229"/>
    </row>
    <row r="2" spans="1:10">
      <c r="A2" s="247" t="s">
        <v>374</v>
      </c>
      <c r="B2" s="247"/>
      <c r="C2" s="247"/>
      <c r="D2" s="247"/>
      <c r="E2" s="247"/>
      <c r="F2" s="247"/>
      <c r="G2" s="247"/>
      <c r="H2" s="247"/>
      <c r="I2" s="247"/>
      <c r="J2" s="231"/>
    </row>
    <row r="3" spans="1:10" ht="12.75" customHeight="1">
      <c r="A3" s="248" t="s">
        <v>33</v>
      </c>
      <c r="B3" s="248"/>
      <c r="C3" s="248"/>
      <c r="D3" s="248"/>
      <c r="E3" s="248"/>
      <c r="F3" s="248"/>
      <c r="G3" s="248"/>
      <c r="H3" s="248"/>
      <c r="I3" s="248"/>
      <c r="J3" s="234"/>
    </row>
    <row r="4" spans="1:10" ht="12.75" customHeight="1">
      <c r="A4" s="248" t="s">
        <v>375</v>
      </c>
      <c r="B4" s="248"/>
      <c r="C4" s="248"/>
      <c r="D4" s="248"/>
      <c r="E4" s="248"/>
      <c r="F4" s="248"/>
      <c r="G4" s="248"/>
      <c r="H4" s="248"/>
      <c r="I4" s="248"/>
      <c r="J4" s="234"/>
    </row>
    <row r="5" spans="1:10" ht="12.75" customHeight="1">
      <c r="A5" s="34"/>
      <c r="B5" s="35"/>
      <c r="C5" s="35"/>
      <c r="D5" s="35"/>
      <c r="E5" s="35"/>
      <c r="F5" s="35"/>
      <c r="G5" s="36"/>
      <c r="H5" s="232"/>
    </row>
    <row r="6" spans="1:10" ht="12.75" hidden="1" customHeight="1">
      <c r="A6" s="34"/>
      <c r="B6" s="35"/>
      <c r="C6" s="35"/>
      <c r="D6" s="35"/>
      <c r="E6" s="35"/>
      <c r="F6" s="35"/>
      <c r="G6" s="36"/>
      <c r="H6" s="232"/>
    </row>
    <row r="7" spans="1:10" hidden="1">
      <c r="A7" s="42"/>
      <c r="B7" s="30"/>
      <c r="C7" s="43"/>
      <c r="D7" s="43"/>
      <c r="E7" s="37"/>
      <c r="F7" s="38"/>
      <c r="G7" s="39"/>
      <c r="H7" s="232"/>
    </row>
    <row r="8" spans="1:10" ht="14.25" customHeight="1">
      <c r="A8" s="246" t="s">
        <v>248</v>
      </c>
      <c r="B8" s="246"/>
      <c r="C8" s="246"/>
      <c r="D8" s="246"/>
      <c r="E8" s="246"/>
      <c r="F8" s="246"/>
      <c r="G8" s="246"/>
      <c r="H8" s="246"/>
      <c r="I8" s="246"/>
      <c r="J8" s="246"/>
    </row>
    <row r="9" spans="1:10" ht="2.25" hidden="1" customHeight="1">
      <c r="A9" s="249"/>
      <c r="B9" s="249"/>
      <c r="C9" s="249"/>
      <c r="D9" s="249"/>
      <c r="E9" s="249"/>
      <c r="F9" s="249"/>
      <c r="G9" s="249"/>
      <c r="H9" s="232"/>
    </row>
    <row r="10" spans="1:10" hidden="1">
      <c r="A10" s="249"/>
      <c r="B10" s="249"/>
      <c r="C10" s="249"/>
      <c r="D10" s="249"/>
      <c r="E10" s="249"/>
      <c r="F10" s="249"/>
      <c r="G10" s="44"/>
      <c r="H10" s="232"/>
    </row>
    <row r="11" spans="1:10" hidden="1">
      <c r="A11" s="45"/>
      <c r="B11" s="46"/>
      <c r="C11" s="46"/>
      <c r="D11" s="46"/>
      <c r="E11" s="47"/>
      <c r="F11" s="46"/>
      <c r="G11" s="44"/>
      <c r="H11" s="232"/>
    </row>
    <row r="12" spans="1:10">
      <c r="A12" s="48"/>
      <c r="B12" s="49"/>
      <c r="C12" s="50"/>
      <c r="D12" s="50"/>
      <c r="E12" s="51"/>
      <c r="F12" s="50"/>
      <c r="G12" s="52"/>
      <c r="H12" s="232"/>
    </row>
    <row r="13" spans="1:10" ht="25.5">
      <c r="A13" s="53" t="s">
        <v>12</v>
      </c>
      <c r="B13" s="31" t="s">
        <v>46</v>
      </c>
      <c r="C13" s="107" t="s">
        <v>13</v>
      </c>
      <c r="D13" s="107" t="s">
        <v>99</v>
      </c>
      <c r="E13" s="53" t="s">
        <v>22</v>
      </c>
      <c r="F13" s="107" t="s">
        <v>100</v>
      </c>
      <c r="G13" s="167" t="s">
        <v>376</v>
      </c>
      <c r="H13" s="233" t="s">
        <v>377</v>
      </c>
      <c r="I13" s="236" t="s">
        <v>358</v>
      </c>
    </row>
    <row r="14" spans="1:10">
      <c r="A14" s="54">
        <v>1</v>
      </c>
      <c r="B14" s="106">
        <v>2</v>
      </c>
      <c r="C14" s="6">
        <v>3</v>
      </c>
      <c r="D14" s="6">
        <v>4</v>
      </c>
      <c r="E14" s="32">
        <v>5</v>
      </c>
      <c r="F14" s="6">
        <v>6</v>
      </c>
      <c r="G14" s="235">
        <v>7</v>
      </c>
      <c r="H14" s="235">
        <v>8</v>
      </c>
      <c r="I14" s="237">
        <v>9</v>
      </c>
    </row>
    <row r="15" spans="1:10">
      <c r="A15" s="55" t="s">
        <v>14</v>
      </c>
      <c r="B15" s="109" t="s">
        <v>67</v>
      </c>
      <c r="C15" s="105" t="s">
        <v>8</v>
      </c>
      <c r="D15" s="57"/>
      <c r="E15" s="58"/>
      <c r="F15" s="59"/>
      <c r="G15" s="164">
        <f>G16+G33+G59+G63+G55+G50+G23</f>
        <v>12906.722949999999</v>
      </c>
      <c r="H15" s="164">
        <f>H16+H33+H59+H63+H55+H50+H23</f>
        <v>12553.174999999997</v>
      </c>
      <c r="I15" s="238">
        <f>H15/G15*100</f>
        <v>97.260745803798315</v>
      </c>
    </row>
    <row r="16" spans="1:10" ht="25.5">
      <c r="A16" s="110" t="s">
        <v>27</v>
      </c>
      <c r="B16" s="109" t="s">
        <v>67</v>
      </c>
      <c r="C16" s="105" t="s">
        <v>8</v>
      </c>
      <c r="D16" s="105" t="s">
        <v>15</v>
      </c>
      <c r="E16" s="105"/>
      <c r="F16" s="59"/>
      <c r="G16" s="164">
        <f t="shared" ref="G16:I19" si="0">G17</f>
        <v>1118.039</v>
      </c>
      <c r="H16" s="164">
        <f t="shared" si="0"/>
        <v>1085.1189999999999</v>
      </c>
      <c r="I16" s="238">
        <f>H16/G16*100</f>
        <v>97.055558884797392</v>
      </c>
    </row>
    <row r="17" spans="1:11" ht="25.5">
      <c r="A17" s="111" t="s">
        <v>110</v>
      </c>
      <c r="B17" s="112" t="s">
        <v>67</v>
      </c>
      <c r="C17" s="113" t="s">
        <v>8</v>
      </c>
      <c r="D17" s="113" t="s">
        <v>15</v>
      </c>
      <c r="E17" s="113" t="s">
        <v>202</v>
      </c>
      <c r="F17" s="50"/>
      <c r="G17" s="161">
        <f t="shared" si="0"/>
        <v>1118.039</v>
      </c>
      <c r="H17" s="161">
        <f t="shared" si="0"/>
        <v>1085.1189999999999</v>
      </c>
      <c r="I17" s="238">
        <f>H17/G17*100</f>
        <v>97.055558884797392</v>
      </c>
    </row>
    <row r="18" spans="1:11">
      <c r="A18" s="114" t="s">
        <v>37</v>
      </c>
      <c r="B18" s="112" t="s">
        <v>67</v>
      </c>
      <c r="C18" s="113" t="s">
        <v>8</v>
      </c>
      <c r="D18" s="113" t="s">
        <v>15</v>
      </c>
      <c r="E18" s="113" t="s">
        <v>203</v>
      </c>
      <c r="F18" s="50"/>
      <c r="G18" s="161">
        <f t="shared" si="0"/>
        <v>1118.039</v>
      </c>
      <c r="H18" s="161">
        <f t="shared" si="0"/>
        <v>1085.1189999999999</v>
      </c>
      <c r="I18" s="238">
        <f>H18/G18*100</f>
        <v>97.055558884797392</v>
      </c>
    </row>
    <row r="19" spans="1:11" ht="25.5">
      <c r="A19" s="63" t="s">
        <v>111</v>
      </c>
      <c r="B19" s="112" t="s">
        <v>67</v>
      </c>
      <c r="C19" s="113" t="s">
        <v>8</v>
      </c>
      <c r="D19" s="113" t="s">
        <v>15</v>
      </c>
      <c r="E19" s="113" t="s">
        <v>204</v>
      </c>
      <c r="F19" s="115" t="s">
        <v>103</v>
      </c>
      <c r="G19" s="161">
        <f t="shared" si="0"/>
        <v>1118.039</v>
      </c>
      <c r="H19" s="161">
        <f t="shared" si="0"/>
        <v>1085.1189999999999</v>
      </c>
      <c r="I19" s="238">
        <f>H19/G19*100</f>
        <v>97.055558884797392</v>
      </c>
    </row>
    <row r="20" spans="1:11" ht="25.5">
      <c r="A20" s="63" t="s">
        <v>112</v>
      </c>
      <c r="B20" s="112" t="s">
        <v>67</v>
      </c>
      <c r="C20" s="113" t="s">
        <v>8</v>
      </c>
      <c r="D20" s="113" t="s">
        <v>15</v>
      </c>
      <c r="E20" s="113" t="s">
        <v>204</v>
      </c>
      <c r="F20" s="115" t="s">
        <v>152</v>
      </c>
      <c r="G20" s="161">
        <f>G21+G22</f>
        <v>1118.039</v>
      </c>
      <c r="H20" s="161">
        <f>H21+H22</f>
        <v>1085.1189999999999</v>
      </c>
      <c r="I20" s="238">
        <f>H20/G20*100</f>
        <v>97.055558884797392</v>
      </c>
    </row>
    <row r="21" spans="1:11" ht="25.5">
      <c r="A21" s="63" t="s">
        <v>196</v>
      </c>
      <c r="B21" s="112" t="s">
        <v>67</v>
      </c>
      <c r="C21" s="113" t="s">
        <v>8</v>
      </c>
      <c r="D21" s="113" t="s">
        <v>15</v>
      </c>
      <c r="E21" s="113" t="s">
        <v>204</v>
      </c>
      <c r="F21" s="115" t="s">
        <v>153</v>
      </c>
      <c r="G21" s="161">
        <f>821.94+36.774</f>
        <v>858.71400000000006</v>
      </c>
      <c r="H21" s="161">
        <v>843.63199999999995</v>
      </c>
      <c r="I21" s="238">
        <f>H21/G21*100</f>
        <v>98.243652717901412</v>
      </c>
      <c r="K21" s="174"/>
    </row>
    <row r="22" spans="1:11" ht="38.25">
      <c r="A22" s="65" t="s">
        <v>194</v>
      </c>
      <c r="B22" s="112" t="s">
        <v>67</v>
      </c>
      <c r="C22" s="113" t="s">
        <v>8</v>
      </c>
      <c r="D22" s="113" t="s">
        <v>15</v>
      </c>
      <c r="E22" s="113" t="s">
        <v>204</v>
      </c>
      <c r="F22" s="115" t="s">
        <v>195</v>
      </c>
      <c r="G22" s="161">
        <f>248.22+11.105</f>
        <v>259.32499999999999</v>
      </c>
      <c r="H22" s="161">
        <v>241.48699999999999</v>
      </c>
      <c r="I22" s="238">
        <f>H22/G22*100</f>
        <v>93.121372794755615</v>
      </c>
    </row>
    <row r="23" spans="1:11" ht="36.75" hidden="1" customHeight="1">
      <c r="A23" s="116" t="s">
        <v>190</v>
      </c>
      <c r="B23" s="105" t="s">
        <v>67</v>
      </c>
      <c r="C23" s="105" t="s">
        <v>8</v>
      </c>
      <c r="D23" s="105" t="s">
        <v>43</v>
      </c>
      <c r="E23" s="105"/>
      <c r="F23" s="105"/>
      <c r="G23" s="163">
        <f t="shared" ref="G23:I25" si="1">G24</f>
        <v>0</v>
      </c>
      <c r="H23" s="163">
        <f t="shared" si="1"/>
        <v>0</v>
      </c>
      <c r="I23" s="240">
        <f t="shared" si="1"/>
        <v>0</v>
      </c>
    </row>
    <row r="24" spans="1:11" ht="24" hidden="1" customHeight="1">
      <c r="A24" s="111" t="s">
        <v>191</v>
      </c>
      <c r="B24" s="113" t="s">
        <v>67</v>
      </c>
      <c r="C24" s="113" t="s">
        <v>8</v>
      </c>
      <c r="D24" s="113" t="s">
        <v>43</v>
      </c>
      <c r="E24" s="113" t="s">
        <v>206</v>
      </c>
      <c r="F24" s="113"/>
      <c r="G24" s="162">
        <f t="shared" si="1"/>
        <v>0</v>
      </c>
      <c r="H24" s="162">
        <f t="shared" si="1"/>
        <v>0</v>
      </c>
      <c r="I24" s="94">
        <f t="shared" si="1"/>
        <v>0</v>
      </c>
    </row>
    <row r="25" spans="1:11" ht="24.75" hidden="1" customHeight="1">
      <c r="A25" s="111" t="s">
        <v>192</v>
      </c>
      <c r="B25" s="113" t="s">
        <v>67</v>
      </c>
      <c r="C25" s="113" t="s">
        <v>8</v>
      </c>
      <c r="D25" s="113" t="s">
        <v>43</v>
      </c>
      <c r="E25" s="113" t="s">
        <v>205</v>
      </c>
      <c r="F25" s="113"/>
      <c r="G25" s="162">
        <f t="shared" si="1"/>
        <v>0</v>
      </c>
      <c r="H25" s="162">
        <f t="shared" si="1"/>
        <v>0</v>
      </c>
      <c r="I25" s="94">
        <f t="shared" si="1"/>
        <v>0</v>
      </c>
    </row>
    <row r="26" spans="1:11" ht="24" hidden="1" customHeight="1">
      <c r="A26" s="117" t="s">
        <v>111</v>
      </c>
      <c r="B26" s="113" t="s">
        <v>67</v>
      </c>
      <c r="C26" s="113" t="s">
        <v>8</v>
      </c>
      <c r="D26" s="113" t="s">
        <v>43</v>
      </c>
      <c r="E26" s="113" t="s">
        <v>207</v>
      </c>
      <c r="F26" s="113"/>
      <c r="G26" s="162">
        <f>G27+G32</f>
        <v>0</v>
      </c>
      <c r="H26" s="162">
        <f>H27+H32</f>
        <v>0</v>
      </c>
      <c r="I26" s="94">
        <f>I27+I32</f>
        <v>0</v>
      </c>
    </row>
    <row r="27" spans="1:11" ht="27.75" hidden="1" customHeight="1">
      <c r="A27" s="117" t="s">
        <v>193</v>
      </c>
      <c r="B27" s="113" t="s">
        <v>67</v>
      </c>
      <c r="C27" s="113" t="s">
        <v>8</v>
      </c>
      <c r="D27" s="113" t="s">
        <v>43</v>
      </c>
      <c r="E27" s="113" t="s">
        <v>207</v>
      </c>
      <c r="F27" s="113" t="s">
        <v>152</v>
      </c>
      <c r="G27" s="162">
        <f>G28+G30</f>
        <v>0</v>
      </c>
      <c r="H27" s="162">
        <f>H28+H30</f>
        <v>0</v>
      </c>
      <c r="I27" s="94">
        <f>I28+I30</f>
        <v>0</v>
      </c>
    </row>
    <row r="28" spans="1:11" ht="24.75" hidden="1" customHeight="1">
      <c r="A28" s="117" t="s">
        <v>197</v>
      </c>
      <c r="B28" s="113" t="s">
        <v>67</v>
      </c>
      <c r="C28" s="113" t="s">
        <v>8</v>
      </c>
      <c r="D28" s="113" t="s">
        <v>43</v>
      </c>
      <c r="E28" s="113" t="s">
        <v>207</v>
      </c>
      <c r="F28" s="113" t="s">
        <v>153</v>
      </c>
      <c r="G28" s="162">
        <v>0</v>
      </c>
      <c r="H28" s="162">
        <v>0</v>
      </c>
      <c r="I28" s="94">
        <v>0</v>
      </c>
    </row>
    <row r="29" spans="1:11" ht="24" hidden="1" customHeight="1">
      <c r="A29" s="117" t="s">
        <v>115</v>
      </c>
      <c r="B29" s="113" t="s">
        <v>67</v>
      </c>
      <c r="C29" s="113" t="s">
        <v>8</v>
      </c>
      <c r="D29" s="113" t="s">
        <v>43</v>
      </c>
      <c r="E29" s="113" t="s">
        <v>207</v>
      </c>
      <c r="F29" s="113" t="s">
        <v>154</v>
      </c>
      <c r="G29" s="162"/>
      <c r="H29" s="162"/>
      <c r="I29" s="94"/>
    </row>
    <row r="30" spans="1:11" ht="24" hidden="1" customHeight="1">
      <c r="A30" s="65" t="s">
        <v>194</v>
      </c>
      <c r="B30" s="113" t="s">
        <v>67</v>
      </c>
      <c r="C30" s="113" t="s">
        <v>8</v>
      </c>
      <c r="D30" s="113" t="s">
        <v>43</v>
      </c>
      <c r="E30" s="113" t="s">
        <v>207</v>
      </c>
      <c r="F30" s="113" t="s">
        <v>195</v>
      </c>
      <c r="G30" s="162">
        <v>0</v>
      </c>
      <c r="H30" s="162">
        <v>0</v>
      </c>
      <c r="I30" s="94">
        <v>0</v>
      </c>
    </row>
    <row r="31" spans="1:11" ht="27.75" hidden="1" customHeight="1">
      <c r="A31" s="117" t="s">
        <v>116</v>
      </c>
      <c r="B31" s="113" t="s">
        <v>67</v>
      </c>
      <c r="C31" s="113" t="s">
        <v>8</v>
      </c>
      <c r="D31" s="113" t="s">
        <v>43</v>
      </c>
      <c r="E31" s="113" t="s">
        <v>207</v>
      </c>
      <c r="F31" s="113" t="s">
        <v>155</v>
      </c>
      <c r="G31" s="162">
        <f>G32</f>
        <v>0</v>
      </c>
      <c r="H31" s="162">
        <f>H32</f>
        <v>0</v>
      </c>
      <c r="I31" s="94">
        <f>I32</f>
        <v>0</v>
      </c>
    </row>
    <row r="32" spans="1:11" ht="24.75" hidden="1" customHeight="1">
      <c r="A32" s="117" t="s">
        <v>117</v>
      </c>
      <c r="B32" s="113" t="s">
        <v>67</v>
      </c>
      <c r="C32" s="113" t="s">
        <v>8</v>
      </c>
      <c r="D32" s="113" t="s">
        <v>43</v>
      </c>
      <c r="E32" s="113" t="s">
        <v>207</v>
      </c>
      <c r="F32" s="113" t="s">
        <v>156</v>
      </c>
      <c r="G32" s="162">
        <v>0</v>
      </c>
      <c r="H32" s="162">
        <v>0</v>
      </c>
      <c r="I32" s="94">
        <v>0</v>
      </c>
    </row>
    <row r="33" spans="1:9" ht="38.25">
      <c r="A33" s="110" t="s">
        <v>1</v>
      </c>
      <c r="B33" s="113" t="s">
        <v>67</v>
      </c>
      <c r="C33" s="118" t="s">
        <v>8</v>
      </c>
      <c r="D33" s="119" t="s">
        <v>16</v>
      </c>
      <c r="E33" s="57"/>
      <c r="F33" s="59"/>
      <c r="G33" s="164">
        <f>G34+G47</f>
        <v>10225.88595</v>
      </c>
      <c r="H33" s="164">
        <f>H34+H47</f>
        <v>10005.677999999998</v>
      </c>
      <c r="I33" s="238">
        <f>H33/G33*100</f>
        <v>97.846563602638241</v>
      </c>
    </row>
    <row r="34" spans="1:9" ht="25.5">
      <c r="A34" s="111" t="s">
        <v>113</v>
      </c>
      <c r="B34" s="112" t="s">
        <v>67</v>
      </c>
      <c r="C34" s="115" t="s">
        <v>8</v>
      </c>
      <c r="D34" s="120" t="s">
        <v>16</v>
      </c>
      <c r="E34" s="112" t="s">
        <v>208</v>
      </c>
      <c r="F34" s="121"/>
      <c r="G34" s="162">
        <f t="shared" ref="G34:I35" si="2">G35</f>
        <v>10225.88595</v>
      </c>
      <c r="H34" s="162">
        <f t="shared" si="2"/>
        <v>10005.677999999998</v>
      </c>
      <c r="I34" s="238">
        <f>H34/G34*100</f>
        <v>97.846563602638241</v>
      </c>
    </row>
    <row r="35" spans="1:9" ht="25.5">
      <c r="A35" s="114" t="s">
        <v>114</v>
      </c>
      <c r="B35" s="112" t="s">
        <v>67</v>
      </c>
      <c r="C35" s="115" t="s">
        <v>8</v>
      </c>
      <c r="D35" s="120" t="s">
        <v>16</v>
      </c>
      <c r="E35" s="112" t="s">
        <v>209</v>
      </c>
      <c r="F35" s="115"/>
      <c r="G35" s="161">
        <f t="shared" si="2"/>
        <v>10225.88595</v>
      </c>
      <c r="H35" s="161">
        <f t="shared" si="2"/>
        <v>10005.677999999998</v>
      </c>
      <c r="I35" s="238">
        <f>H35/G35*100</f>
        <v>97.846563602638241</v>
      </c>
    </row>
    <row r="36" spans="1:9" ht="25.5">
      <c r="A36" s="63" t="s">
        <v>111</v>
      </c>
      <c r="B36" s="112" t="s">
        <v>67</v>
      </c>
      <c r="C36" s="121" t="s">
        <v>8</v>
      </c>
      <c r="D36" s="121" t="s">
        <v>16</v>
      </c>
      <c r="E36" s="113" t="s">
        <v>210</v>
      </c>
      <c r="F36" s="115"/>
      <c r="G36" s="161">
        <f>G37+G41+G43</f>
        <v>10225.88595</v>
      </c>
      <c r="H36" s="161">
        <f>H37+H41+H43</f>
        <v>10005.677999999998</v>
      </c>
      <c r="I36" s="238">
        <f>H36/G36*100</f>
        <v>97.846563602638241</v>
      </c>
    </row>
    <row r="37" spans="1:9" ht="25.5">
      <c r="A37" s="63" t="s">
        <v>112</v>
      </c>
      <c r="B37" s="112" t="s">
        <v>67</v>
      </c>
      <c r="C37" s="121" t="s">
        <v>8</v>
      </c>
      <c r="D37" s="121" t="s">
        <v>16</v>
      </c>
      <c r="E37" s="113" t="s">
        <v>210</v>
      </c>
      <c r="F37" s="115" t="s">
        <v>152</v>
      </c>
      <c r="G37" s="161">
        <f>G38+G40+G39</f>
        <v>8627.0210000000006</v>
      </c>
      <c r="H37" s="161">
        <f>H38+H40+H39</f>
        <v>8623.3459999999995</v>
      </c>
      <c r="I37" s="238">
        <f>H37/G37*100</f>
        <v>99.957401286029082</v>
      </c>
    </row>
    <row r="38" spans="1:9" ht="25.5">
      <c r="A38" s="63" t="s">
        <v>198</v>
      </c>
      <c r="B38" s="112" t="s">
        <v>67</v>
      </c>
      <c r="C38" s="121" t="s">
        <v>8</v>
      </c>
      <c r="D38" s="121" t="s">
        <v>16</v>
      </c>
      <c r="E38" s="113" t="s">
        <v>210</v>
      </c>
      <c r="F38" s="115" t="s">
        <v>153</v>
      </c>
      <c r="G38" s="161">
        <f>6600-310-46.774+200+28.3</f>
        <v>6471.5259999999998</v>
      </c>
      <c r="H38" s="161">
        <f>6600-310-46.774+200+28.3</f>
        <v>6471.5259999999998</v>
      </c>
      <c r="I38" s="238">
        <f>H38/G38*100</f>
        <v>100</v>
      </c>
    </row>
    <row r="39" spans="1:9" ht="38.25">
      <c r="A39" s="65" t="s">
        <v>194</v>
      </c>
      <c r="B39" s="112" t="s">
        <v>67</v>
      </c>
      <c r="C39" s="121" t="s">
        <v>8</v>
      </c>
      <c r="D39" s="121" t="s">
        <v>16</v>
      </c>
      <c r="E39" s="113" t="s">
        <v>210</v>
      </c>
      <c r="F39" s="115" t="s">
        <v>195</v>
      </c>
      <c r="G39" s="161">
        <f>1993.2-100-11.105+8.6</f>
        <v>1890.6949999999999</v>
      </c>
      <c r="H39" s="161">
        <v>1890.681</v>
      </c>
      <c r="I39" s="238">
        <f>H39/G39*100</f>
        <v>99.999259531547921</v>
      </c>
    </row>
    <row r="40" spans="1:9" ht="25.5">
      <c r="A40" s="63" t="s">
        <v>115</v>
      </c>
      <c r="B40" s="112" t="s">
        <v>67</v>
      </c>
      <c r="C40" s="121" t="s">
        <v>8</v>
      </c>
      <c r="D40" s="121" t="s">
        <v>16</v>
      </c>
      <c r="E40" s="113" t="s">
        <v>210</v>
      </c>
      <c r="F40" s="115" t="s">
        <v>154</v>
      </c>
      <c r="G40" s="161">
        <f>275-10.2</f>
        <v>264.8</v>
      </c>
      <c r="H40" s="161">
        <v>261.13900000000001</v>
      </c>
      <c r="I40" s="238">
        <f>H40/G40*100</f>
        <v>98.617447129909365</v>
      </c>
    </row>
    <row r="41" spans="1:9" ht="25.5">
      <c r="A41" s="63" t="s">
        <v>116</v>
      </c>
      <c r="B41" s="112" t="s">
        <v>67</v>
      </c>
      <c r="C41" s="121" t="s">
        <v>8</v>
      </c>
      <c r="D41" s="121" t="s">
        <v>16</v>
      </c>
      <c r="E41" s="113" t="s">
        <v>210</v>
      </c>
      <c r="F41" s="120" t="s">
        <v>103</v>
      </c>
      <c r="G41" s="161">
        <f>G42</f>
        <v>1533.8649499999999</v>
      </c>
      <c r="H41" s="161">
        <f>H42</f>
        <v>1366.6469999999999</v>
      </c>
      <c r="I41" s="238">
        <f>H41/G41*100</f>
        <v>89.098261225670484</v>
      </c>
    </row>
    <row r="42" spans="1:9" ht="25.5">
      <c r="A42" s="63" t="s">
        <v>117</v>
      </c>
      <c r="B42" s="112" t="s">
        <v>67</v>
      </c>
      <c r="C42" s="121" t="s">
        <v>8</v>
      </c>
      <c r="D42" s="121" t="s">
        <v>16</v>
      </c>
      <c r="E42" s="113" t="s">
        <v>210</v>
      </c>
      <c r="F42" s="120" t="s">
        <v>156</v>
      </c>
      <c r="G42" s="161">
        <f>1325.3+100+58.56495+50</f>
        <v>1533.8649499999999</v>
      </c>
      <c r="H42" s="161">
        <v>1366.6469999999999</v>
      </c>
      <c r="I42" s="238">
        <f>H42/G42*100</f>
        <v>89.098261225670484</v>
      </c>
    </row>
    <row r="43" spans="1:9">
      <c r="A43" s="63" t="s">
        <v>118</v>
      </c>
      <c r="B43" s="112" t="s">
        <v>67</v>
      </c>
      <c r="C43" s="121" t="s">
        <v>8</v>
      </c>
      <c r="D43" s="121" t="s">
        <v>16</v>
      </c>
      <c r="E43" s="113" t="s">
        <v>210</v>
      </c>
      <c r="F43" s="120" t="s">
        <v>157</v>
      </c>
      <c r="G43" s="161">
        <f>G44+G45+G46</f>
        <v>65</v>
      </c>
      <c r="H43" s="161">
        <f>H44+H45+H46</f>
        <v>15.685</v>
      </c>
      <c r="I43" s="238">
        <f>H43/G43*100</f>
        <v>24.130769230769232</v>
      </c>
    </row>
    <row r="44" spans="1:9">
      <c r="A44" s="63" t="s">
        <v>119</v>
      </c>
      <c r="B44" s="112" t="s">
        <v>67</v>
      </c>
      <c r="C44" s="121" t="s">
        <v>8</v>
      </c>
      <c r="D44" s="121" t="s">
        <v>16</v>
      </c>
      <c r="E44" s="113" t="s">
        <v>210</v>
      </c>
      <c r="F44" s="120" t="s">
        <v>158</v>
      </c>
      <c r="G44" s="161">
        <v>11</v>
      </c>
      <c r="H44" s="161">
        <v>2.3889999999999998</v>
      </c>
      <c r="I44" s="238">
        <f>H44/G44*100</f>
        <v>21.718181818181819</v>
      </c>
    </row>
    <row r="45" spans="1:9">
      <c r="A45" s="122" t="s">
        <v>177</v>
      </c>
      <c r="B45" s="112" t="s">
        <v>67</v>
      </c>
      <c r="C45" s="121" t="s">
        <v>8</v>
      </c>
      <c r="D45" s="121" t="s">
        <v>16</v>
      </c>
      <c r="E45" s="113" t="s">
        <v>210</v>
      </c>
      <c r="F45" s="120" t="s">
        <v>159</v>
      </c>
      <c r="G45" s="161">
        <v>4</v>
      </c>
      <c r="H45" s="161">
        <v>3.0760000000000001</v>
      </c>
      <c r="I45" s="238">
        <f>H45/G45*100</f>
        <v>76.900000000000006</v>
      </c>
    </row>
    <row r="46" spans="1:9">
      <c r="A46" s="122" t="s">
        <v>178</v>
      </c>
      <c r="B46" s="112" t="s">
        <v>67</v>
      </c>
      <c r="C46" s="121" t="s">
        <v>8</v>
      </c>
      <c r="D46" s="121" t="s">
        <v>16</v>
      </c>
      <c r="E46" s="113" t="s">
        <v>210</v>
      </c>
      <c r="F46" s="120" t="s">
        <v>179</v>
      </c>
      <c r="G46" s="161">
        <v>50</v>
      </c>
      <c r="H46" s="161">
        <v>10.220000000000001</v>
      </c>
      <c r="I46" s="238">
        <f>H46/G46*100</f>
        <v>20.440000000000001</v>
      </c>
    </row>
    <row r="47" spans="1:9" ht="28.5" hidden="1" customHeight="1">
      <c r="A47" s="55" t="s">
        <v>121</v>
      </c>
      <c r="B47" s="109" t="s">
        <v>67</v>
      </c>
      <c r="C47" s="123" t="s">
        <v>8</v>
      </c>
      <c r="D47" s="123" t="s">
        <v>16</v>
      </c>
      <c r="E47" s="105" t="s">
        <v>211</v>
      </c>
      <c r="F47" s="119"/>
      <c r="G47" s="164">
        <f t="shared" ref="G47:I48" si="3">G48</f>
        <v>0</v>
      </c>
      <c r="H47" s="164">
        <f t="shared" si="3"/>
        <v>0</v>
      </c>
      <c r="I47" s="238">
        <f t="shared" si="3"/>
        <v>0</v>
      </c>
    </row>
    <row r="48" spans="1:9" ht="25.5" hidden="1" customHeight="1">
      <c r="A48" s="63" t="s">
        <v>116</v>
      </c>
      <c r="B48" s="112" t="s">
        <v>67</v>
      </c>
      <c r="C48" s="121" t="s">
        <v>8</v>
      </c>
      <c r="D48" s="121" t="s">
        <v>16</v>
      </c>
      <c r="E48" s="113" t="s">
        <v>211</v>
      </c>
      <c r="F48" s="120" t="s">
        <v>155</v>
      </c>
      <c r="G48" s="161">
        <f t="shared" si="3"/>
        <v>0</v>
      </c>
      <c r="H48" s="161">
        <f t="shared" si="3"/>
        <v>0</v>
      </c>
      <c r="I48" s="239">
        <f t="shared" si="3"/>
        <v>0</v>
      </c>
    </row>
    <row r="49" spans="1:9" ht="25.5" hidden="1" customHeight="1">
      <c r="A49" s="63" t="s">
        <v>117</v>
      </c>
      <c r="B49" s="112" t="s">
        <v>67</v>
      </c>
      <c r="C49" s="121" t="s">
        <v>8</v>
      </c>
      <c r="D49" s="121" t="s">
        <v>16</v>
      </c>
      <c r="E49" s="113" t="s">
        <v>211</v>
      </c>
      <c r="F49" s="120" t="s">
        <v>156</v>
      </c>
      <c r="G49" s="161">
        <v>0</v>
      </c>
      <c r="H49" s="161">
        <v>0</v>
      </c>
      <c r="I49" s="239">
        <v>0</v>
      </c>
    </row>
    <row r="50" spans="1:9" ht="38.25">
      <c r="A50" s="124" t="s">
        <v>181</v>
      </c>
      <c r="B50" s="125" t="s">
        <v>67</v>
      </c>
      <c r="C50" s="126" t="s">
        <v>8</v>
      </c>
      <c r="D50" s="125" t="s">
        <v>9</v>
      </c>
      <c r="E50" s="125"/>
      <c r="F50" s="119"/>
      <c r="G50" s="164">
        <f t="shared" ref="G50:I53" si="4">G51</f>
        <v>15.3</v>
      </c>
      <c r="H50" s="164">
        <f t="shared" si="4"/>
        <v>15.3</v>
      </c>
      <c r="I50" s="238">
        <f>H50/G50*100</f>
        <v>100</v>
      </c>
    </row>
    <row r="51" spans="1:9" ht="68.25" customHeight="1">
      <c r="A51" s="68" t="s">
        <v>182</v>
      </c>
      <c r="B51" s="127" t="s">
        <v>67</v>
      </c>
      <c r="C51" s="128" t="s">
        <v>8</v>
      </c>
      <c r="D51" s="127" t="s">
        <v>9</v>
      </c>
      <c r="E51" s="127" t="s">
        <v>212</v>
      </c>
      <c r="F51" s="120"/>
      <c r="G51" s="161">
        <f t="shared" si="4"/>
        <v>15.3</v>
      </c>
      <c r="H51" s="161">
        <f t="shared" si="4"/>
        <v>15.3</v>
      </c>
      <c r="I51" s="238">
        <f>H51/G51*100</f>
        <v>100</v>
      </c>
    </row>
    <row r="52" spans="1:9">
      <c r="A52" s="68" t="s">
        <v>90</v>
      </c>
      <c r="B52" s="127" t="s">
        <v>67</v>
      </c>
      <c r="C52" s="128" t="s">
        <v>8</v>
      </c>
      <c r="D52" s="127" t="s">
        <v>9</v>
      </c>
      <c r="E52" s="127" t="s">
        <v>213</v>
      </c>
      <c r="F52" s="120"/>
      <c r="G52" s="161">
        <f t="shared" si="4"/>
        <v>15.3</v>
      </c>
      <c r="H52" s="161">
        <f t="shared" si="4"/>
        <v>15.3</v>
      </c>
      <c r="I52" s="238">
        <f>H52/G52*100</f>
        <v>100</v>
      </c>
    </row>
    <row r="53" spans="1:9" ht="25.5">
      <c r="A53" s="129" t="s">
        <v>180</v>
      </c>
      <c r="B53" s="127" t="s">
        <v>67</v>
      </c>
      <c r="C53" s="128" t="s">
        <v>8</v>
      </c>
      <c r="D53" s="127" t="s">
        <v>9</v>
      </c>
      <c r="E53" s="127" t="s">
        <v>213</v>
      </c>
      <c r="F53" s="120" t="s">
        <v>244</v>
      </c>
      <c r="G53" s="161">
        <f t="shared" si="4"/>
        <v>15.3</v>
      </c>
      <c r="H53" s="161">
        <f t="shared" si="4"/>
        <v>15.3</v>
      </c>
      <c r="I53" s="238">
        <f>H53/G53*100</f>
        <v>100</v>
      </c>
    </row>
    <row r="54" spans="1:9" ht="33.75" customHeight="1">
      <c r="A54" s="68" t="s">
        <v>184</v>
      </c>
      <c r="B54" s="127" t="s">
        <v>67</v>
      </c>
      <c r="C54" s="128" t="s">
        <v>8</v>
      </c>
      <c r="D54" s="127" t="s">
        <v>9</v>
      </c>
      <c r="E54" s="127" t="s">
        <v>213</v>
      </c>
      <c r="F54" s="120" t="s">
        <v>244</v>
      </c>
      <c r="G54" s="161">
        <v>15.3</v>
      </c>
      <c r="H54" s="161">
        <v>15.3</v>
      </c>
      <c r="I54" s="238">
        <f>H54/G54*100</f>
        <v>100</v>
      </c>
    </row>
    <row r="55" spans="1:9" ht="12.75" hidden="1" customHeight="1">
      <c r="A55" s="55" t="s">
        <v>76</v>
      </c>
      <c r="B55" s="56" t="s">
        <v>67</v>
      </c>
      <c r="C55" s="12" t="s">
        <v>8</v>
      </c>
      <c r="D55" s="12" t="s">
        <v>19</v>
      </c>
      <c r="E55" s="69" t="s">
        <v>213</v>
      </c>
      <c r="F55" s="67"/>
      <c r="G55" s="164">
        <f t="shared" ref="G55:I57" si="5">G56</f>
        <v>0</v>
      </c>
      <c r="H55" s="164">
        <f t="shared" si="5"/>
        <v>0</v>
      </c>
      <c r="I55" s="238">
        <f t="shared" si="5"/>
        <v>0</v>
      </c>
    </row>
    <row r="56" spans="1:9" ht="25.5" hidden="1" customHeight="1">
      <c r="A56" s="63" t="s">
        <v>183</v>
      </c>
      <c r="B56" s="10" t="s">
        <v>67</v>
      </c>
      <c r="C56" s="13" t="s">
        <v>8</v>
      </c>
      <c r="D56" s="13" t="s">
        <v>19</v>
      </c>
      <c r="E56" s="69" t="s">
        <v>213</v>
      </c>
      <c r="F56" s="8"/>
      <c r="G56" s="161">
        <f t="shared" si="5"/>
        <v>0</v>
      </c>
      <c r="H56" s="161">
        <f t="shared" si="5"/>
        <v>0</v>
      </c>
      <c r="I56" s="239">
        <f t="shared" si="5"/>
        <v>0</v>
      </c>
    </row>
    <row r="57" spans="1:9" ht="25.5" hidden="1" customHeight="1">
      <c r="A57" s="7" t="s">
        <v>180</v>
      </c>
      <c r="B57" s="10" t="s">
        <v>67</v>
      </c>
      <c r="C57" s="13" t="s">
        <v>8</v>
      </c>
      <c r="D57" s="13" t="s">
        <v>19</v>
      </c>
      <c r="E57" s="69" t="s">
        <v>213</v>
      </c>
      <c r="F57" s="8" t="s">
        <v>185</v>
      </c>
      <c r="G57" s="161">
        <f t="shared" si="5"/>
        <v>0</v>
      </c>
      <c r="H57" s="161">
        <f t="shared" si="5"/>
        <v>0</v>
      </c>
      <c r="I57" s="239">
        <f t="shared" si="5"/>
        <v>0</v>
      </c>
    </row>
    <row r="58" spans="1:9" ht="13.5" hidden="1" customHeight="1">
      <c r="A58" s="63" t="s">
        <v>186</v>
      </c>
      <c r="B58" s="10" t="s">
        <v>67</v>
      </c>
      <c r="C58" s="13" t="s">
        <v>8</v>
      </c>
      <c r="D58" s="13" t="s">
        <v>19</v>
      </c>
      <c r="E58" s="69" t="s">
        <v>213</v>
      </c>
      <c r="F58" s="8" t="s">
        <v>187</v>
      </c>
      <c r="G58" s="161">
        <v>0</v>
      </c>
      <c r="H58" s="161">
        <v>0</v>
      </c>
      <c r="I58" s="239">
        <v>0</v>
      </c>
    </row>
    <row r="59" spans="1:9">
      <c r="A59" s="70" t="s">
        <v>60</v>
      </c>
      <c r="B59" s="56" t="s">
        <v>67</v>
      </c>
      <c r="C59" s="15" t="s">
        <v>8</v>
      </c>
      <c r="D59" s="15" t="s">
        <v>77</v>
      </c>
      <c r="E59" s="15"/>
      <c r="F59" s="12"/>
      <c r="G59" s="163">
        <f>SUM(G60)</f>
        <v>50</v>
      </c>
      <c r="H59" s="163">
        <f>SUM(H60)</f>
        <v>0</v>
      </c>
      <c r="I59" s="238">
        <f>H59/G59*100</f>
        <v>0</v>
      </c>
    </row>
    <row r="60" spans="1:9">
      <c r="A60" s="71" t="s">
        <v>188</v>
      </c>
      <c r="B60" s="10" t="s">
        <v>67</v>
      </c>
      <c r="C60" s="9" t="s">
        <v>8</v>
      </c>
      <c r="D60" s="9" t="s">
        <v>77</v>
      </c>
      <c r="E60" s="9" t="s">
        <v>214</v>
      </c>
      <c r="F60" s="29"/>
      <c r="G60" s="162">
        <f>SUM(G62)</f>
        <v>50</v>
      </c>
      <c r="H60" s="162">
        <f>SUM(H62)</f>
        <v>0</v>
      </c>
      <c r="I60" s="238">
        <f>H60/G60*100</f>
        <v>0</v>
      </c>
    </row>
    <row r="61" spans="1:9">
      <c r="A61" s="71" t="s">
        <v>122</v>
      </c>
      <c r="B61" s="10" t="s">
        <v>67</v>
      </c>
      <c r="C61" s="9" t="s">
        <v>8</v>
      </c>
      <c r="D61" s="9" t="s">
        <v>77</v>
      </c>
      <c r="E61" s="9" t="s">
        <v>215</v>
      </c>
      <c r="F61" s="72"/>
      <c r="G61" s="162">
        <f>G62</f>
        <v>50</v>
      </c>
      <c r="H61" s="162">
        <f>H62</f>
        <v>0</v>
      </c>
      <c r="I61" s="238">
        <f>H61/G61*100</f>
        <v>0</v>
      </c>
    </row>
    <row r="62" spans="1:9">
      <c r="A62" s="61" t="s">
        <v>123</v>
      </c>
      <c r="B62" s="10" t="s">
        <v>67</v>
      </c>
      <c r="C62" s="9" t="s">
        <v>8</v>
      </c>
      <c r="D62" s="9" t="s">
        <v>77</v>
      </c>
      <c r="E62" s="9" t="s">
        <v>215</v>
      </c>
      <c r="F62" s="8" t="s">
        <v>160</v>
      </c>
      <c r="G62" s="162">
        <v>50</v>
      </c>
      <c r="H62" s="162">
        <v>0</v>
      </c>
      <c r="I62" s="238">
        <f>H62/G62*100</f>
        <v>0</v>
      </c>
    </row>
    <row r="63" spans="1:9">
      <c r="A63" s="60" t="s">
        <v>78</v>
      </c>
      <c r="B63" s="56" t="s">
        <v>67</v>
      </c>
      <c r="C63" s="15" t="s">
        <v>8</v>
      </c>
      <c r="D63" s="15" t="s">
        <v>79</v>
      </c>
      <c r="E63" s="15"/>
      <c r="F63" s="67"/>
      <c r="G63" s="163">
        <f>G64+G71+G68</f>
        <v>1497.498</v>
      </c>
      <c r="H63" s="163">
        <f>H64+H71+H68</f>
        <v>1447.078</v>
      </c>
      <c r="I63" s="238">
        <f>H63/G63*100</f>
        <v>96.633050595059217</v>
      </c>
    </row>
    <row r="64" spans="1:9" ht="25.5">
      <c r="A64" s="62" t="s">
        <v>124</v>
      </c>
      <c r="B64" s="10" t="s">
        <v>67</v>
      </c>
      <c r="C64" s="9" t="s">
        <v>8</v>
      </c>
      <c r="D64" s="9" t="s">
        <v>79</v>
      </c>
      <c r="E64" s="9" t="s">
        <v>216</v>
      </c>
      <c r="F64" s="8"/>
      <c r="G64" s="162">
        <f t="shared" ref="G64:I66" si="6">G65</f>
        <v>175.5</v>
      </c>
      <c r="H64" s="162">
        <f t="shared" si="6"/>
        <v>152.29499999999999</v>
      </c>
      <c r="I64" s="238">
        <f>H64/G64*100</f>
        <v>86.777777777777771</v>
      </c>
    </row>
    <row r="65" spans="1:9" ht="38.25">
      <c r="A65" s="62" t="s">
        <v>125</v>
      </c>
      <c r="B65" s="10" t="s">
        <v>67</v>
      </c>
      <c r="C65" s="9" t="s">
        <v>8</v>
      </c>
      <c r="D65" s="9" t="s">
        <v>79</v>
      </c>
      <c r="E65" s="9" t="s">
        <v>217</v>
      </c>
      <c r="F65" s="8"/>
      <c r="G65" s="162">
        <f t="shared" si="6"/>
        <v>175.5</v>
      </c>
      <c r="H65" s="162">
        <f t="shared" si="6"/>
        <v>152.29499999999999</v>
      </c>
      <c r="I65" s="238">
        <f>H65/G65*100</f>
        <v>86.777777777777771</v>
      </c>
    </row>
    <row r="66" spans="1:9" ht="25.5">
      <c r="A66" s="63" t="s">
        <v>116</v>
      </c>
      <c r="B66" s="10" t="s">
        <v>67</v>
      </c>
      <c r="C66" s="9" t="s">
        <v>8</v>
      </c>
      <c r="D66" s="9" t="s">
        <v>79</v>
      </c>
      <c r="E66" s="9" t="s">
        <v>217</v>
      </c>
      <c r="F66" s="8" t="s">
        <v>155</v>
      </c>
      <c r="G66" s="162">
        <f t="shared" si="6"/>
        <v>175.5</v>
      </c>
      <c r="H66" s="162">
        <f t="shared" si="6"/>
        <v>152.29499999999999</v>
      </c>
      <c r="I66" s="238">
        <f>H66/G66*100</f>
        <v>86.777777777777771</v>
      </c>
    </row>
    <row r="67" spans="1:9" ht="25.5">
      <c r="A67" s="63" t="s">
        <v>117</v>
      </c>
      <c r="B67" s="10" t="s">
        <v>67</v>
      </c>
      <c r="C67" s="9" t="s">
        <v>8</v>
      </c>
      <c r="D67" s="9" t="s">
        <v>79</v>
      </c>
      <c r="E67" s="9" t="s">
        <v>217</v>
      </c>
      <c r="F67" s="8" t="s">
        <v>156</v>
      </c>
      <c r="G67" s="162">
        <f>180+40.5+5-50</f>
        <v>175.5</v>
      </c>
      <c r="H67" s="162">
        <v>152.29499999999999</v>
      </c>
      <c r="I67" s="238">
        <f>H67/G67*100</f>
        <v>86.777777777777771</v>
      </c>
    </row>
    <row r="68" spans="1:9" ht="25.5">
      <c r="A68" s="55" t="s">
        <v>121</v>
      </c>
      <c r="B68" s="10" t="s">
        <v>67</v>
      </c>
      <c r="C68" s="9" t="s">
        <v>8</v>
      </c>
      <c r="D68" s="9" t="s">
        <v>79</v>
      </c>
      <c r="E68" s="9" t="s">
        <v>256</v>
      </c>
      <c r="F68" s="8"/>
      <c r="G68" s="162">
        <f t="shared" ref="G68:I69" si="7">G69</f>
        <v>75</v>
      </c>
      <c r="H68" s="162">
        <f t="shared" si="7"/>
        <v>75</v>
      </c>
      <c r="I68" s="238">
        <f>H68/G68*100</f>
        <v>100</v>
      </c>
    </row>
    <row r="69" spans="1:9" ht="25.5">
      <c r="A69" s="63" t="s">
        <v>116</v>
      </c>
      <c r="B69" s="10" t="s">
        <v>67</v>
      </c>
      <c r="C69" s="9" t="s">
        <v>8</v>
      </c>
      <c r="D69" s="9" t="s">
        <v>79</v>
      </c>
      <c r="E69" s="9" t="s">
        <v>256</v>
      </c>
      <c r="F69" s="8" t="s">
        <v>155</v>
      </c>
      <c r="G69" s="162">
        <f t="shared" si="7"/>
        <v>75</v>
      </c>
      <c r="H69" s="162">
        <f t="shared" si="7"/>
        <v>75</v>
      </c>
      <c r="I69" s="238">
        <f>H69/G69*100</f>
        <v>100</v>
      </c>
    </row>
    <row r="70" spans="1:9" ht="25.5">
      <c r="A70" s="63" t="s">
        <v>117</v>
      </c>
      <c r="B70" s="10" t="s">
        <v>67</v>
      </c>
      <c r="C70" s="9" t="s">
        <v>8</v>
      </c>
      <c r="D70" s="9" t="s">
        <v>79</v>
      </c>
      <c r="E70" s="9" t="s">
        <v>256</v>
      </c>
      <c r="F70" s="8" t="s">
        <v>156</v>
      </c>
      <c r="G70" s="162">
        <v>75</v>
      </c>
      <c r="H70" s="162">
        <v>75</v>
      </c>
      <c r="I70" s="238">
        <f>H70/G70*100</f>
        <v>100</v>
      </c>
    </row>
    <row r="71" spans="1:9" ht="25.5">
      <c r="A71" s="40" t="s">
        <v>101</v>
      </c>
      <c r="B71" s="10" t="s">
        <v>67</v>
      </c>
      <c r="C71" s="9" t="s">
        <v>8</v>
      </c>
      <c r="D71" s="9" t="s">
        <v>79</v>
      </c>
      <c r="E71" s="9" t="s">
        <v>218</v>
      </c>
      <c r="F71" s="8"/>
      <c r="G71" s="162">
        <f>G72</f>
        <v>1246.998</v>
      </c>
      <c r="H71" s="162">
        <f>H72</f>
        <v>1219.7829999999999</v>
      </c>
      <c r="I71" s="238">
        <f>H71/G71*100</f>
        <v>97.817558648851062</v>
      </c>
    </row>
    <row r="72" spans="1:9">
      <c r="A72" s="40" t="s">
        <v>102</v>
      </c>
      <c r="B72" s="10" t="s">
        <v>67</v>
      </c>
      <c r="C72" s="9" t="s">
        <v>8</v>
      </c>
      <c r="D72" s="9" t="s">
        <v>79</v>
      </c>
      <c r="E72" s="9" t="s">
        <v>219</v>
      </c>
      <c r="F72" s="8"/>
      <c r="G72" s="162">
        <f>G73+G76</f>
        <v>1246.998</v>
      </c>
      <c r="H72" s="162">
        <f>H73+H76</f>
        <v>1219.7829999999999</v>
      </c>
      <c r="I72" s="238">
        <f>H72/G72*100</f>
        <v>97.817558648851062</v>
      </c>
    </row>
    <row r="73" spans="1:9" ht="25.5">
      <c r="A73" s="63" t="s">
        <v>112</v>
      </c>
      <c r="B73" s="10" t="s">
        <v>67</v>
      </c>
      <c r="C73" s="9" t="s">
        <v>8</v>
      </c>
      <c r="D73" s="9" t="s">
        <v>79</v>
      </c>
      <c r="E73" s="9" t="s">
        <v>219</v>
      </c>
      <c r="F73" s="8" t="s">
        <v>152</v>
      </c>
      <c r="G73" s="162">
        <f>G74+G75</f>
        <v>1140.028</v>
      </c>
      <c r="H73" s="162">
        <f>H74+H75</f>
        <v>1140.028</v>
      </c>
      <c r="I73" s="238">
        <f>H73/G73*100</f>
        <v>100</v>
      </c>
    </row>
    <row r="74" spans="1:9">
      <c r="A74" s="63" t="s">
        <v>199</v>
      </c>
      <c r="B74" s="10" t="s">
        <v>67</v>
      </c>
      <c r="C74" s="9" t="s">
        <v>8</v>
      </c>
      <c r="D74" s="9" t="s">
        <v>79</v>
      </c>
      <c r="E74" s="9" t="s">
        <v>219</v>
      </c>
      <c r="F74" s="8" t="s">
        <v>153</v>
      </c>
      <c r="G74" s="162">
        <f>921.259-25.154-8</f>
        <v>888.10500000000002</v>
      </c>
      <c r="H74" s="162">
        <f>921.259-25.154-8</f>
        <v>888.10500000000002</v>
      </c>
      <c r="I74" s="238">
        <f>H74/G74*100</f>
        <v>100</v>
      </c>
    </row>
    <row r="75" spans="1:9" ht="38.25">
      <c r="A75" s="65" t="s">
        <v>194</v>
      </c>
      <c r="B75" s="10" t="s">
        <v>67</v>
      </c>
      <c r="C75" s="9" t="s">
        <v>8</v>
      </c>
      <c r="D75" s="9" t="s">
        <v>79</v>
      </c>
      <c r="E75" s="9" t="s">
        <v>219</v>
      </c>
      <c r="F75" s="8" t="s">
        <v>195</v>
      </c>
      <c r="G75" s="162">
        <f>278.219-7.596-18.7</f>
        <v>251.923</v>
      </c>
      <c r="H75" s="162">
        <f>278.219-7.596-18.7</f>
        <v>251.923</v>
      </c>
      <c r="I75" s="238">
        <f>H75/G75*100</f>
        <v>100</v>
      </c>
    </row>
    <row r="76" spans="1:9" ht="25.5">
      <c r="A76" s="63" t="s">
        <v>116</v>
      </c>
      <c r="B76" s="10" t="s">
        <v>67</v>
      </c>
      <c r="C76" s="9" t="s">
        <v>8</v>
      </c>
      <c r="D76" s="9" t="s">
        <v>79</v>
      </c>
      <c r="E76" s="9" t="s">
        <v>219</v>
      </c>
      <c r="F76" s="8" t="s">
        <v>155</v>
      </c>
      <c r="G76" s="162">
        <f>G77</f>
        <v>106.97</v>
      </c>
      <c r="H76" s="162">
        <f>H77</f>
        <v>79.754999999999995</v>
      </c>
      <c r="I76" s="238">
        <f>H76/G76*100</f>
        <v>74.558287370290728</v>
      </c>
    </row>
    <row r="77" spans="1:9" ht="25.5">
      <c r="A77" s="63" t="s">
        <v>117</v>
      </c>
      <c r="B77" s="10" t="s">
        <v>67</v>
      </c>
      <c r="C77" s="9" t="s">
        <v>8</v>
      </c>
      <c r="D77" s="9" t="s">
        <v>79</v>
      </c>
      <c r="E77" s="9" t="s">
        <v>219</v>
      </c>
      <c r="F77" s="8" t="s">
        <v>156</v>
      </c>
      <c r="G77" s="162">
        <f>74.219+32.751</f>
        <v>106.97</v>
      </c>
      <c r="H77" s="162">
        <v>79.754999999999995</v>
      </c>
      <c r="I77" s="238">
        <f>H77/G77*100</f>
        <v>74.558287370290728</v>
      </c>
    </row>
    <row r="78" spans="1:9">
      <c r="A78" s="60" t="s">
        <v>61</v>
      </c>
      <c r="B78" s="56" t="s">
        <v>67</v>
      </c>
      <c r="C78" s="15" t="s">
        <v>15</v>
      </c>
      <c r="D78" s="15"/>
      <c r="E78" s="15"/>
      <c r="F78" s="73"/>
      <c r="G78" s="163">
        <f>G79</f>
        <v>370.9</v>
      </c>
      <c r="H78" s="163">
        <f>H79</f>
        <v>370.9</v>
      </c>
      <c r="I78" s="238">
        <f>H78/G78*100</f>
        <v>100</v>
      </c>
    </row>
    <row r="79" spans="1:9">
      <c r="A79" s="60" t="s">
        <v>25</v>
      </c>
      <c r="B79" s="56" t="s">
        <v>67</v>
      </c>
      <c r="C79" s="15" t="s">
        <v>15</v>
      </c>
      <c r="D79" s="15" t="s">
        <v>43</v>
      </c>
      <c r="E79" s="15"/>
      <c r="F79" s="73"/>
      <c r="G79" s="163">
        <f>G81</f>
        <v>370.9</v>
      </c>
      <c r="H79" s="163">
        <f>H81</f>
        <v>370.9</v>
      </c>
      <c r="I79" s="238">
        <f>H79/G79*100</f>
        <v>100</v>
      </c>
    </row>
    <row r="80" spans="1:9">
      <c r="A80" s="62" t="s">
        <v>126</v>
      </c>
      <c r="B80" s="10" t="s">
        <v>67</v>
      </c>
      <c r="C80" s="9" t="s">
        <v>15</v>
      </c>
      <c r="D80" s="9" t="s">
        <v>43</v>
      </c>
      <c r="E80" s="9" t="s">
        <v>220</v>
      </c>
      <c r="F80" s="29"/>
      <c r="G80" s="162">
        <f>G81</f>
        <v>370.9</v>
      </c>
      <c r="H80" s="162">
        <f>H81</f>
        <v>370.9</v>
      </c>
      <c r="I80" s="238">
        <f>H80/G80*100</f>
        <v>100</v>
      </c>
    </row>
    <row r="81" spans="1:9" ht="25.5">
      <c r="A81" s="62" t="s">
        <v>127</v>
      </c>
      <c r="B81" s="10" t="s">
        <v>67</v>
      </c>
      <c r="C81" s="9" t="s">
        <v>15</v>
      </c>
      <c r="D81" s="9" t="s">
        <v>43</v>
      </c>
      <c r="E81" s="9" t="s">
        <v>221</v>
      </c>
      <c r="F81" s="29"/>
      <c r="G81" s="162">
        <f>G82+G86</f>
        <v>370.9</v>
      </c>
      <c r="H81" s="162">
        <f>H82+H86</f>
        <v>370.9</v>
      </c>
      <c r="I81" s="238">
        <f>H81/G81*100</f>
        <v>100</v>
      </c>
    </row>
    <row r="82" spans="1:9" ht="25.5">
      <c r="A82" s="63" t="s">
        <v>112</v>
      </c>
      <c r="B82" s="10" t="s">
        <v>67</v>
      </c>
      <c r="C82" s="9" t="s">
        <v>15</v>
      </c>
      <c r="D82" s="9" t="s">
        <v>43</v>
      </c>
      <c r="E82" s="9" t="s">
        <v>221</v>
      </c>
      <c r="F82" s="8" t="s">
        <v>152</v>
      </c>
      <c r="G82" s="162">
        <f>G83+G85+G84</f>
        <v>352.19</v>
      </c>
      <c r="H82" s="162">
        <f>H83+H85+H84</f>
        <v>352.19</v>
      </c>
      <c r="I82" s="238">
        <f>H82/G82*100</f>
        <v>100</v>
      </c>
    </row>
    <row r="83" spans="1:9" ht="25.5">
      <c r="A83" s="63" t="s">
        <v>196</v>
      </c>
      <c r="B83" s="10" t="s">
        <v>67</v>
      </c>
      <c r="C83" s="9" t="s">
        <v>15</v>
      </c>
      <c r="D83" s="9" t="s">
        <v>43</v>
      </c>
      <c r="E83" s="9" t="s">
        <v>221</v>
      </c>
      <c r="F83" s="8" t="s">
        <v>153</v>
      </c>
      <c r="G83" s="162">
        <v>269.33</v>
      </c>
      <c r="H83" s="162">
        <v>269.33</v>
      </c>
      <c r="I83" s="238">
        <f>H83/G83*100</f>
        <v>100</v>
      </c>
    </row>
    <row r="84" spans="1:9" ht="27" customHeight="1">
      <c r="A84" s="63" t="s">
        <v>115</v>
      </c>
      <c r="B84" s="10" t="s">
        <v>67</v>
      </c>
      <c r="C84" s="9" t="s">
        <v>15</v>
      </c>
      <c r="D84" s="9" t="s">
        <v>43</v>
      </c>
      <c r="E84" s="9" t="s">
        <v>221</v>
      </c>
      <c r="F84" s="8" t="s">
        <v>154</v>
      </c>
      <c r="G84" s="162">
        <v>1.1200000000000001</v>
      </c>
      <c r="H84" s="162">
        <v>1.1200000000000001</v>
      </c>
      <c r="I84" s="238">
        <f>H84/G84*100</f>
        <v>100</v>
      </c>
    </row>
    <row r="85" spans="1:9" ht="38.25">
      <c r="A85" s="65" t="s">
        <v>194</v>
      </c>
      <c r="B85" s="10" t="s">
        <v>67</v>
      </c>
      <c r="C85" s="9" t="s">
        <v>15</v>
      </c>
      <c r="D85" s="9" t="s">
        <v>43</v>
      </c>
      <c r="E85" s="9" t="s">
        <v>221</v>
      </c>
      <c r="F85" s="8" t="s">
        <v>195</v>
      </c>
      <c r="G85" s="162">
        <v>81.739999999999995</v>
      </c>
      <c r="H85" s="162">
        <v>81.739999999999995</v>
      </c>
      <c r="I85" s="238">
        <f>H85/G85*100</f>
        <v>100</v>
      </c>
    </row>
    <row r="86" spans="1:9" ht="25.5">
      <c r="A86" s="63" t="s">
        <v>116</v>
      </c>
      <c r="B86" s="112" t="s">
        <v>67</v>
      </c>
      <c r="C86" s="113" t="s">
        <v>15</v>
      </c>
      <c r="D86" s="113" t="s">
        <v>43</v>
      </c>
      <c r="E86" s="113" t="s">
        <v>221</v>
      </c>
      <c r="F86" s="120" t="s">
        <v>155</v>
      </c>
      <c r="G86" s="162">
        <f>G87</f>
        <v>18.709999999999997</v>
      </c>
      <c r="H86" s="162">
        <f>H87</f>
        <v>18.709999999999997</v>
      </c>
      <c r="I86" s="238">
        <f>H86/G86*100</f>
        <v>100</v>
      </c>
    </row>
    <row r="87" spans="1:9" ht="25.5">
      <c r="A87" s="63" t="s">
        <v>117</v>
      </c>
      <c r="B87" s="112" t="s">
        <v>67</v>
      </c>
      <c r="C87" s="113" t="s">
        <v>15</v>
      </c>
      <c r="D87" s="113" t="s">
        <v>43</v>
      </c>
      <c r="E87" s="113" t="s">
        <v>221</v>
      </c>
      <c r="F87" s="120" t="s">
        <v>156</v>
      </c>
      <c r="G87" s="162">
        <f>19.83-1.12</f>
        <v>18.709999999999997</v>
      </c>
      <c r="H87" s="162">
        <f>19.83-1.12</f>
        <v>18.709999999999997</v>
      </c>
      <c r="I87" s="238">
        <f>H87/G87*100</f>
        <v>100</v>
      </c>
    </row>
    <row r="88" spans="1:9" ht="25.5">
      <c r="A88" s="110" t="s">
        <v>56</v>
      </c>
      <c r="B88" s="109" t="s">
        <v>67</v>
      </c>
      <c r="C88" s="105" t="s">
        <v>43</v>
      </c>
      <c r="D88" s="105"/>
      <c r="E88" s="105"/>
      <c r="F88" s="130"/>
      <c r="G88" s="163">
        <f>G89+G98</f>
        <v>130.05302</v>
      </c>
      <c r="H88" s="163">
        <f>H89+H98</f>
        <v>80.053020000000004</v>
      </c>
      <c r="I88" s="238">
        <f>H88/G88*100</f>
        <v>61.55414153396822</v>
      </c>
    </row>
    <row r="89" spans="1:9" ht="25.5">
      <c r="A89" s="114" t="s">
        <v>64</v>
      </c>
      <c r="B89" s="112" t="s">
        <v>67</v>
      </c>
      <c r="C89" s="113" t="s">
        <v>43</v>
      </c>
      <c r="D89" s="113" t="s">
        <v>21</v>
      </c>
      <c r="E89" s="113"/>
      <c r="F89" s="130"/>
      <c r="G89" s="162">
        <f>G90+G94</f>
        <v>50</v>
      </c>
      <c r="H89" s="162">
        <f>H90+H94</f>
        <v>0</v>
      </c>
      <c r="I89" s="238">
        <f>H89/G89*100</f>
        <v>0</v>
      </c>
    </row>
    <row r="90" spans="1:9" ht="25.5">
      <c r="A90" s="114" t="s">
        <v>65</v>
      </c>
      <c r="B90" s="112" t="s">
        <v>67</v>
      </c>
      <c r="C90" s="113" t="s">
        <v>43</v>
      </c>
      <c r="D90" s="113" t="s">
        <v>21</v>
      </c>
      <c r="E90" s="113" t="s">
        <v>222</v>
      </c>
      <c r="F90" s="130"/>
      <c r="G90" s="162">
        <f t="shared" ref="G90:I92" si="8">G91</f>
        <v>25</v>
      </c>
      <c r="H90" s="162">
        <f t="shared" si="8"/>
        <v>0</v>
      </c>
      <c r="I90" s="238">
        <f>H90/G90*100</f>
        <v>0</v>
      </c>
    </row>
    <row r="91" spans="1:9" ht="38.25">
      <c r="A91" s="114" t="s">
        <v>66</v>
      </c>
      <c r="B91" s="112" t="s">
        <v>67</v>
      </c>
      <c r="C91" s="113" t="s">
        <v>43</v>
      </c>
      <c r="D91" s="113" t="s">
        <v>21</v>
      </c>
      <c r="E91" s="113" t="s">
        <v>223</v>
      </c>
      <c r="F91" s="108"/>
      <c r="G91" s="162">
        <f t="shared" si="8"/>
        <v>25</v>
      </c>
      <c r="H91" s="162">
        <f t="shared" si="8"/>
        <v>0</v>
      </c>
      <c r="I91" s="238">
        <f>H91/G91*100</f>
        <v>0</v>
      </c>
    </row>
    <row r="92" spans="1:9" ht="25.5">
      <c r="A92" s="114" t="s">
        <v>116</v>
      </c>
      <c r="B92" s="112" t="s">
        <v>67</v>
      </c>
      <c r="C92" s="113" t="s">
        <v>43</v>
      </c>
      <c r="D92" s="113" t="s">
        <v>21</v>
      </c>
      <c r="E92" s="113" t="s">
        <v>223</v>
      </c>
      <c r="F92" s="108">
        <v>240</v>
      </c>
      <c r="G92" s="162">
        <f t="shared" si="8"/>
        <v>25</v>
      </c>
      <c r="H92" s="162">
        <f t="shared" si="8"/>
        <v>0</v>
      </c>
      <c r="I92" s="238">
        <f>H92/G92*100</f>
        <v>0</v>
      </c>
    </row>
    <row r="93" spans="1:9" ht="25.5">
      <c r="A93" s="114" t="s">
        <v>117</v>
      </c>
      <c r="B93" s="112" t="s">
        <v>67</v>
      </c>
      <c r="C93" s="113" t="s">
        <v>43</v>
      </c>
      <c r="D93" s="113" t="s">
        <v>21</v>
      </c>
      <c r="E93" s="113" t="s">
        <v>223</v>
      </c>
      <c r="F93" s="108">
        <v>244</v>
      </c>
      <c r="G93" s="162">
        <v>25</v>
      </c>
      <c r="H93" s="162">
        <v>0</v>
      </c>
      <c r="I93" s="238">
        <f>H93/G93*100</f>
        <v>0</v>
      </c>
    </row>
    <row r="94" spans="1:9">
      <c r="A94" s="114" t="s">
        <v>73</v>
      </c>
      <c r="B94" s="112" t="s">
        <v>67</v>
      </c>
      <c r="C94" s="113" t="s">
        <v>43</v>
      </c>
      <c r="D94" s="113" t="s">
        <v>21</v>
      </c>
      <c r="E94" s="113" t="s">
        <v>103</v>
      </c>
      <c r="F94" s="108"/>
      <c r="G94" s="162">
        <f t="shared" ref="G94:H96" si="9">G95</f>
        <v>25</v>
      </c>
      <c r="H94" s="162">
        <f t="shared" si="9"/>
        <v>0</v>
      </c>
      <c r="I94" s="238">
        <f>H94/G94*100</f>
        <v>0</v>
      </c>
    </row>
    <row r="95" spans="1:9" ht="25.5">
      <c r="A95" s="114" t="s">
        <v>74</v>
      </c>
      <c r="B95" s="112" t="s">
        <v>67</v>
      </c>
      <c r="C95" s="113" t="s">
        <v>43</v>
      </c>
      <c r="D95" s="113" t="s">
        <v>21</v>
      </c>
      <c r="E95" s="113" t="s">
        <v>224</v>
      </c>
      <c r="F95" s="108"/>
      <c r="G95" s="162">
        <f t="shared" si="9"/>
        <v>25</v>
      </c>
      <c r="H95" s="162">
        <f t="shared" si="9"/>
        <v>0</v>
      </c>
      <c r="I95" s="238">
        <f>H95/G95*100</f>
        <v>0</v>
      </c>
    </row>
    <row r="96" spans="1:9" ht="25.5">
      <c r="A96" s="114" t="s">
        <v>116</v>
      </c>
      <c r="B96" s="112" t="s">
        <v>67</v>
      </c>
      <c r="C96" s="113" t="s">
        <v>43</v>
      </c>
      <c r="D96" s="113" t="s">
        <v>21</v>
      </c>
      <c r="E96" s="113" t="s">
        <v>224</v>
      </c>
      <c r="F96" s="108">
        <v>240</v>
      </c>
      <c r="G96" s="162">
        <f t="shared" si="9"/>
        <v>25</v>
      </c>
      <c r="H96" s="162">
        <f t="shared" si="9"/>
        <v>0</v>
      </c>
      <c r="I96" s="238">
        <f>H96/G96*100</f>
        <v>0</v>
      </c>
    </row>
    <row r="97" spans="1:9" ht="25.5">
      <c r="A97" s="114" t="s">
        <v>117</v>
      </c>
      <c r="B97" s="112" t="s">
        <v>67</v>
      </c>
      <c r="C97" s="113" t="s">
        <v>43</v>
      </c>
      <c r="D97" s="113" t="s">
        <v>21</v>
      </c>
      <c r="E97" s="113" t="s">
        <v>224</v>
      </c>
      <c r="F97" s="108">
        <v>244</v>
      </c>
      <c r="G97" s="162">
        <v>25</v>
      </c>
      <c r="H97" s="162">
        <v>0</v>
      </c>
      <c r="I97" s="238">
        <f>H97/G97*100</f>
        <v>0</v>
      </c>
    </row>
    <row r="98" spans="1:9">
      <c r="A98" s="110" t="s">
        <v>57</v>
      </c>
      <c r="B98" s="109" t="s">
        <v>67</v>
      </c>
      <c r="C98" s="105" t="s">
        <v>43</v>
      </c>
      <c r="D98" s="105" t="s">
        <v>53</v>
      </c>
      <c r="E98" s="105"/>
      <c r="F98" s="130" t="s">
        <v>86</v>
      </c>
      <c r="G98" s="163">
        <f>G101+G99</f>
        <v>80.053020000000004</v>
      </c>
      <c r="H98" s="163">
        <f>H101+H99</f>
        <v>80.053020000000004</v>
      </c>
      <c r="I98" s="238">
        <f>H98/G98*100</f>
        <v>100</v>
      </c>
    </row>
    <row r="99" spans="1:9" ht="25.5">
      <c r="A99" s="131" t="s">
        <v>128</v>
      </c>
      <c r="B99" s="127" t="s">
        <v>67</v>
      </c>
      <c r="C99" s="132" t="s">
        <v>43</v>
      </c>
      <c r="D99" s="132" t="s">
        <v>53</v>
      </c>
      <c r="E99" s="132" t="s">
        <v>225</v>
      </c>
      <c r="F99" s="133"/>
      <c r="G99" s="162">
        <f>G100</f>
        <v>80.053020000000004</v>
      </c>
      <c r="H99" s="162">
        <f>H100</f>
        <v>80.053020000000004</v>
      </c>
      <c r="I99" s="238">
        <f>H99/G99*100</f>
        <v>100</v>
      </c>
    </row>
    <row r="100" spans="1:9">
      <c r="A100" s="134" t="s">
        <v>129</v>
      </c>
      <c r="B100" s="127" t="s">
        <v>67</v>
      </c>
      <c r="C100" s="132" t="s">
        <v>43</v>
      </c>
      <c r="D100" s="132" t="s">
        <v>53</v>
      </c>
      <c r="E100" s="132" t="s">
        <v>226</v>
      </c>
      <c r="F100" s="133"/>
      <c r="G100" s="162">
        <f>G103</f>
        <v>80.053020000000004</v>
      </c>
      <c r="H100" s="162">
        <f>H103</f>
        <v>80.053020000000004</v>
      </c>
      <c r="I100" s="238">
        <f>H100/G100*100</f>
        <v>100</v>
      </c>
    </row>
    <row r="101" spans="1:9" ht="12.75" hidden="1" customHeight="1">
      <c r="A101" s="135" t="s">
        <v>63</v>
      </c>
      <c r="B101" s="112" t="s">
        <v>67</v>
      </c>
      <c r="C101" s="113" t="s">
        <v>43</v>
      </c>
      <c r="D101" s="113" t="s">
        <v>53</v>
      </c>
      <c r="E101" s="113" t="s">
        <v>87</v>
      </c>
      <c r="F101" s="108"/>
      <c r="G101" s="162">
        <f>G102</f>
        <v>0</v>
      </c>
      <c r="H101" s="162">
        <f>H102</f>
        <v>0</v>
      </c>
      <c r="I101" s="94">
        <f>I102</f>
        <v>0</v>
      </c>
    </row>
    <row r="102" spans="1:9" ht="12.75" hidden="1" customHeight="1">
      <c r="A102" s="63" t="s">
        <v>0</v>
      </c>
      <c r="B102" s="112" t="s">
        <v>67</v>
      </c>
      <c r="C102" s="113" t="s">
        <v>43</v>
      </c>
      <c r="D102" s="113" t="s">
        <v>53</v>
      </c>
      <c r="E102" s="113" t="s">
        <v>87</v>
      </c>
      <c r="F102" s="120" t="s">
        <v>93</v>
      </c>
      <c r="G102" s="162">
        <v>0</v>
      </c>
      <c r="H102" s="162">
        <v>0</v>
      </c>
      <c r="I102" s="94">
        <v>0</v>
      </c>
    </row>
    <row r="103" spans="1:9" ht="25.5">
      <c r="A103" s="114" t="s">
        <v>116</v>
      </c>
      <c r="B103" s="127" t="s">
        <v>67</v>
      </c>
      <c r="C103" s="132" t="s">
        <v>43</v>
      </c>
      <c r="D103" s="132" t="s">
        <v>53</v>
      </c>
      <c r="E103" s="132" t="s">
        <v>226</v>
      </c>
      <c r="F103" s="120" t="s">
        <v>155</v>
      </c>
      <c r="G103" s="162">
        <f>G104</f>
        <v>80.053020000000004</v>
      </c>
      <c r="H103" s="162">
        <f>H104</f>
        <v>80.053020000000004</v>
      </c>
      <c r="I103" s="238">
        <f>H103/G103*100</f>
        <v>100</v>
      </c>
    </row>
    <row r="104" spans="1:9" ht="26.25" customHeight="1">
      <c r="A104" s="114" t="s">
        <v>117</v>
      </c>
      <c r="B104" s="127" t="s">
        <v>67</v>
      </c>
      <c r="C104" s="132" t="s">
        <v>43</v>
      </c>
      <c r="D104" s="132" t="s">
        <v>53</v>
      </c>
      <c r="E104" s="132" t="s">
        <v>226</v>
      </c>
      <c r="F104" s="120" t="s">
        <v>156</v>
      </c>
      <c r="G104" s="162">
        <f>150-69.94698</f>
        <v>80.053020000000004</v>
      </c>
      <c r="H104" s="162">
        <f>150-69.94698</f>
        <v>80.053020000000004</v>
      </c>
      <c r="I104" s="238">
        <f>H104/G104*100</f>
        <v>100</v>
      </c>
    </row>
    <row r="105" spans="1:9">
      <c r="A105" s="74" t="s">
        <v>47</v>
      </c>
      <c r="B105" s="109" t="s">
        <v>67</v>
      </c>
      <c r="C105" s="105" t="s">
        <v>16</v>
      </c>
      <c r="D105" s="105"/>
      <c r="E105" s="105"/>
      <c r="F105" s="119"/>
      <c r="G105" s="163">
        <f>G106+G114</f>
        <v>2621.2579999999998</v>
      </c>
      <c r="H105" s="163">
        <f>H106+H114</f>
        <v>2387.6120000000001</v>
      </c>
      <c r="I105" s="238">
        <f>H105/G105*100</f>
        <v>91.086493584378189</v>
      </c>
    </row>
    <row r="106" spans="1:9">
      <c r="A106" s="63" t="s">
        <v>130</v>
      </c>
      <c r="B106" s="112" t="s">
        <v>67</v>
      </c>
      <c r="C106" s="113" t="s">
        <v>16</v>
      </c>
      <c r="D106" s="113" t="s">
        <v>21</v>
      </c>
      <c r="E106" s="113"/>
      <c r="F106" s="120"/>
      <c r="G106" s="162">
        <f>G108+G111</f>
        <v>2621.2579999999998</v>
      </c>
      <c r="H106" s="162">
        <f>H108+H111</f>
        <v>2387.6120000000001</v>
      </c>
      <c r="I106" s="238">
        <f>H106/G106*100</f>
        <v>91.086493584378189</v>
      </c>
    </row>
    <row r="107" spans="1:9">
      <c r="A107" s="63" t="s">
        <v>131</v>
      </c>
      <c r="B107" s="112" t="s">
        <v>67</v>
      </c>
      <c r="C107" s="113" t="s">
        <v>16</v>
      </c>
      <c r="D107" s="113" t="s">
        <v>21</v>
      </c>
      <c r="E107" s="113" t="s">
        <v>227</v>
      </c>
      <c r="F107" s="120"/>
      <c r="G107" s="162">
        <f t="shared" ref="G107:H109" si="10">G108</f>
        <v>1211.258</v>
      </c>
      <c r="H107" s="162">
        <f t="shared" si="10"/>
        <v>977.61199999999997</v>
      </c>
      <c r="I107" s="238">
        <f>H107/G107*100</f>
        <v>80.710467959757537</v>
      </c>
    </row>
    <row r="108" spans="1:9" ht="68.25" customHeight="1">
      <c r="A108" s="63" t="s">
        <v>132</v>
      </c>
      <c r="B108" s="112" t="s">
        <v>67</v>
      </c>
      <c r="C108" s="113" t="s">
        <v>16</v>
      </c>
      <c r="D108" s="113" t="s">
        <v>21</v>
      </c>
      <c r="E108" s="113" t="s">
        <v>228</v>
      </c>
      <c r="F108" s="120"/>
      <c r="G108" s="162">
        <f t="shared" si="10"/>
        <v>1211.258</v>
      </c>
      <c r="H108" s="162">
        <f t="shared" si="10"/>
        <v>977.61199999999997</v>
      </c>
      <c r="I108" s="238">
        <f>H108/G108*100</f>
        <v>80.710467959757537</v>
      </c>
    </row>
    <row r="109" spans="1:9" ht="25.5">
      <c r="A109" s="114" t="s">
        <v>116</v>
      </c>
      <c r="B109" s="112" t="s">
        <v>67</v>
      </c>
      <c r="C109" s="113" t="s">
        <v>16</v>
      </c>
      <c r="D109" s="113" t="s">
        <v>21</v>
      </c>
      <c r="E109" s="113" t="s">
        <v>228</v>
      </c>
      <c r="F109" s="120" t="s">
        <v>155</v>
      </c>
      <c r="G109" s="162">
        <f t="shared" si="10"/>
        <v>1211.258</v>
      </c>
      <c r="H109" s="162">
        <f t="shared" si="10"/>
        <v>977.61199999999997</v>
      </c>
      <c r="I109" s="238">
        <f>H109/G109*100</f>
        <v>80.710467959757537</v>
      </c>
    </row>
    <row r="110" spans="1:9" ht="25.5">
      <c r="A110" s="114" t="s">
        <v>117</v>
      </c>
      <c r="B110" s="112" t="s">
        <v>67</v>
      </c>
      <c r="C110" s="113" t="s">
        <v>16</v>
      </c>
      <c r="D110" s="113" t="s">
        <v>21</v>
      </c>
      <c r="E110" s="113" t="s">
        <v>228</v>
      </c>
      <c r="F110" s="120" t="s">
        <v>156</v>
      </c>
      <c r="G110" s="162">
        <f>784.5+151.958+200+74.8</f>
        <v>1211.258</v>
      </c>
      <c r="H110" s="162">
        <v>977.61199999999997</v>
      </c>
      <c r="I110" s="238">
        <f>H110/G110*100</f>
        <v>80.710467959757537</v>
      </c>
    </row>
    <row r="111" spans="1:9" ht="51">
      <c r="A111" s="63" t="s">
        <v>265</v>
      </c>
      <c r="B111" s="10" t="s">
        <v>67</v>
      </c>
      <c r="C111" s="9" t="s">
        <v>16</v>
      </c>
      <c r="D111" s="9" t="s">
        <v>21</v>
      </c>
      <c r="E111" s="9" t="s">
        <v>266</v>
      </c>
      <c r="F111" s="8"/>
      <c r="G111" s="168">
        <f t="shared" ref="G111:H112" si="11">G112</f>
        <v>1410</v>
      </c>
      <c r="H111" s="168">
        <f t="shared" si="11"/>
        <v>1410</v>
      </c>
      <c r="I111" s="238">
        <f>H111/G111*100</f>
        <v>100</v>
      </c>
    </row>
    <row r="112" spans="1:9" ht="25.5">
      <c r="A112" s="62" t="s">
        <v>116</v>
      </c>
      <c r="B112" s="10" t="s">
        <v>67</v>
      </c>
      <c r="C112" s="9" t="s">
        <v>16</v>
      </c>
      <c r="D112" s="9" t="s">
        <v>21</v>
      </c>
      <c r="E112" s="9" t="s">
        <v>266</v>
      </c>
      <c r="F112" s="8" t="s">
        <v>155</v>
      </c>
      <c r="G112" s="168">
        <f t="shared" si="11"/>
        <v>1410</v>
      </c>
      <c r="H112" s="168">
        <f t="shared" si="11"/>
        <v>1410</v>
      </c>
      <c r="I112" s="238">
        <f>H112/G112*100</f>
        <v>100</v>
      </c>
    </row>
    <row r="113" spans="1:9">
      <c r="A113" s="61" t="s">
        <v>261</v>
      </c>
      <c r="B113" s="10" t="s">
        <v>67</v>
      </c>
      <c r="C113" s="9" t="s">
        <v>16</v>
      </c>
      <c r="D113" s="9" t="s">
        <v>21</v>
      </c>
      <c r="E113" s="9" t="s">
        <v>266</v>
      </c>
      <c r="F113" s="8" t="s">
        <v>156</v>
      </c>
      <c r="G113" s="168">
        <f>410+1000</f>
        <v>1410</v>
      </c>
      <c r="H113" s="168">
        <f>410+1000</f>
        <v>1410</v>
      </c>
      <c r="I113" s="238">
        <f>H113/G113*100</f>
        <v>100</v>
      </c>
    </row>
    <row r="114" spans="1:9" ht="12.75" hidden="1" customHeight="1">
      <c r="A114" s="55" t="s">
        <v>69</v>
      </c>
      <c r="B114" s="109" t="s">
        <v>67</v>
      </c>
      <c r="C114" s="105" t="s">
        <v>16</v>
      </c>
      <c r="D114" s="105" t="s">
        <v>55</v>
      </c>
      <c r="E114" s="105"/>
      <c r="F114" s="119"/>
      <c r="G114" s="163">
        <f>G115</f>
        <v>0</v>
      </c>
      <c r="H114" s="163">
        <f>H115</f>
        <v>0</v>
      </c>
      <c r="I114" s="240">
        <f>I115</f>
        <v>0</v>
      </c>
    </row>
    <row r="115" spans="1:9" ht="12.75" hidden="1" customHeight="1">
      <c r="A115" s="63" t="s">
        <v>69</v>
      </c>
      <c r="B115" s="112" t="s">
        <v>67</v>
      </c>
      <c r="C115" s="113" t="s">
        <v>16</v>
      </c>
      <c r="D115" s="113" t="s">
        <v>55</v>
      </c>
      <c r="E115" s="113" t="s">
        <v>250</v>
      </c>
      <c r="F115" s="120"/>
      <c r="G115" s="162">
        <f>G116+G119</f>
        <v>0</v>
      </c>
      <c r="H115" s="162">
        <f>H116+H119</f>
        <v>0</v>
      </c>
      <c r="I115" s="94">
        <f>I116+I119</f>
        <v>0</v>
      </c>
    </row>
    <row r="116" spans="1:9" ht="22.5" hidden="1" customHeight="1">
      <c r="A116" s="63" t="s">
        <v>133</v>
      </c>
      <c r="B116" s="112" t="s">
        <v>67</v>
      </c>
      <c r="C116" s="113" t="s">
        <v>16</v>
      </c>
      <c r="D116" s="113" t="s">
        <v>55</v>
      </c>
      <c r="E116" s="113" t="s">
        <v>246</v>
      </c>
      <c r="F116" s="120"/>
      <c r="G116" s="162">
        <f t="shared" ref="G116:I117" si="12">G117</f>
        <v>0</v>
      </c>
      <c r="H116" s="162">
        <f t="shared" si="12"/>
        <v>0</v>
      </c>
      <c r="I116" s="94">
        <f t="shared" si="12"/>
        <v>0</v>
      </c>
    </row>
    <row r="117" spans="1:9" ht="25.5" hidden="1" customHeight="1">
      <c r="A117" s="114" t="s">
        <v>116</v>
      </c>
      <c r="B117" s="112" t="s">
        <v>67</v>
      </c>
      <c r="C117" s="113" t="s">
        <v>16</v>
      </c>
      <c r="D117" s="113" t="s">
        <v>55</v>
      </c>
      <c r="E117" s="113" t="s">
        <v>246</v>
      </c>
      <c r="F117" s="120" t="s">
        <v>155</v>
      </c>
      <c r="G117" s="162">
        <f t="shared" si="12"/>
        <v>0</v>
      </c>
      <c r="H117" s="162">
        <f t="shared" si="12"/>
        <v>0</v>
      </c>
      <c r="I117" s="94">
        <f t="shared" si="12"/>
        <v>0</v>
      </c>
    </row>
    <row r="118" spans="1:9" ht="12.75" hidden="1" customHeight="1">
      <c r="A118" s="114" t="s">
        <v>249</v>
      </c>
      <c r="B118" s="112" t="s">
        <v>67</v>
      </c>
      <c r="C118" s="113" t="s">
        <v>16</v>
      </c>
      <c r="D118" s="113" t="s">
        <v>55</v>
      </c>
      <c r="E118" s="113" t="s">
        <v>246</v>
      </c>
      <c r="F118" s="120" t="s">
        <v>156</v>
      </c>
      <c r="G118" s="162">
        <v>0</v>
      </c>
      <c r="H118" s="162">
        <v>0</v>
      </c>
      <c r="I118" s="94">
        <v>0</v>
      </c>
    </row>
    <row r="119" spans="1:9" ht="38.25" hidden="1" customHeight="1">
      <c r="A119" s="114" t="s">
        <v>252</v>
      </c>
      <c r="B119" s="112" t="s">
        <v>67</v>
      </c>
      <c r="C119" s="113" t="s">
        <v>16</v>
      </c>
      <c r="D119" s="113" t="s">
        <v>55</v>
      </c>
      <c r="E119" s="113" t="s">
        <v>251</v>
      </c>
      <c r="F119" s="120"/>
      <c r="G119" s="162">
        <f t="shared" ref="G119:I120" si="13">G120</f>
        <v>0</v>
      </c>
      <c r="H119" s="162">
        <f t="shared" si="13"/>
        <v>0</v>
      </c>
      <c r="I119" s="94">
        <f t="shared" si="13"/>
        <v>0</v>
      </c>
    </row>
    <row r="120" spans="1:9" ht="15.75" hidden="1" customHeight="1">
      <c r="A120" s="114" t="s">
        <v>267</v>
      </c>
      <c r="B120" s="112" t="s">
        <v>67</v>
      </c>
      <c r="C120" s="113" t="s">
        <v>16</v>
      </c>
      <c r="D120" s="113" t="s">
        <v>55</v>
      </c>
      <c r="E120" s="113" t="s">
        <v>251</v>
      </c>
      <c r="F120" s="120" t="s">
        <v>245</v>
      </c>
      <c r="G120" s="162">
        <f t="shared" si="13"/>
        <v>0</v>
      </c>
      <c r="H120" s="162">
        <f t="shared" si="13"/>
        <v>0</v>
      </c>
      <c r="I120" s="94">
        <f t="shared" si="13"/>
        <v>0</v>
      </c>
    </row>
    <row r="121" spans="1:9" ht="38.25" hidden="1" customHeight="1">
      <c r="A121" s="114" t="s">
        <v>268</v>
      </c>
      <c r="B121" s="112" t="s">
        <v>67</v>
      </c>
      <c r="C121" s="113" t="s">
        <v>16</v>
      </c>
      <c r="D121" s="113" t="s">
        <v>55</v>
      </c>
      <c r="E121" s="113" t="s">
        <v>251</v>
      </c>
      <c r="F121" s="120" t="s">
        <v>247</v>
      </c>
      <c r="G121" s="162">
        <v>0</v>
      </c>
      <c r="H121" s="162">
        <v>0</v>
      </c>
      <c r="I121" s="94">
        <v>0</v>
      </c>
    </row>
    <row r="122" spans="1:9">
      <c r="A122" s="110" t="s">
        <v>17</v>
      </c>
      <c r="B122" s="109" t="s">
        <v>67</v>
      </c>
      <c r="C122" s="105" t="s">
        <v>18</v>
      </c>
      <c r="D122" s="136"/>
      <c r="E122" s="136"/>
      <c r="F122" s="137"/>
      <c r="G122" s="163">
        <f>G123+G137+G148</f>
        <v>10191.6131</v>
      </c>
      <c r="H122" s="163">
        <f>H123+H137+H148</f>
        <v>9890.9439999999995</v>
      </c>
      <c r="I122" s="238">
        <f>H122/G122*100</f>
        <v>97.049837969221954</v>
      </c>
    </row>
    <row r="123" spans="1:9">
      <c r="A123" s="110" t="s">
        <v>134</v>
      </c>
      <c r="B123" s="109" t="s">
        <v>67</v>
      </c>
      <c r="C123" s="105" t="s">
        <v>18</v>
      </c>
      <c r="D123" s="105" t="s">
        <v>8</v>
      </c>
      <c r="E123" s="136"/>
      <c r="F123" s="137"/>
      <c r="G123" s="163">
        <f>G124</f>
        <v>1700.3989999999999</v>
      </c>
      <c r="H123" s="163">
        <f>H124</f>
        <v>1543.57</v>
      </c>
      <c r="I123" s="238">
        <f>H123/G123*100</f>
        <v>90.776929414802055</v>
      </c>
    </row>
    <row r="124" spans="1:9">
      <c r="A124" s="114" t="s">
        <v>48</v>
      </c>
      <c r="B124" s="112" t="s">
        <v>67</v>
      </c>
      <c r="C124" s="113" t="s">
        <v>18</v>
      </c>
      <c r="D124" s="113" t="s">
        <v>8</v>
      </c>
      <c r="E124" s="6" t="s">
        <v>229</v>
      </c>
      <c r="F124" s="138"/>
      <c r="G124" s="162">
        <f>G127</f>
        <v>1700.3989999999999</v>
      </c>
      <c r="H124" s="162">
        <f>H127</f>
        <v>1543.57</v>
      </c>
      <c r="I124" s="238">
        <f>H124/G124*100</f>
        <v>90.776929414802055</v>
      </c>
    </row>
    <row r="125" spans="1:9" ht="38.25" hidden="1" customHeight="1">
      <c r="A125" s="114" t="s">
        <v>104</v>
      </c>
      <c r="B125" s="112" t="s">
        <v>67</v>
      </c>
      <c r="C125" s="113" t="s">
        <v>18</v>
      </c>
      <c r="D125" s="113" t="s">
        <v>8</v>
      </c>
      <c r="E125" s="6">
        <v>3519001</v>
      </c>
      <c r="F125" s="139"/>
      <c r="G125" s="162">
        <f>G126</f>
        <v>0</v>
      </c>
      <c r="H125" s="162">
        <f>H126</f>
        <v>0</v>
      </c>
      <c r="I125" s="94">
        <f>I126</f>
        <v>0</v>
      </c>
    </row>
    <row r="126" spans="1:9" ht="12.75" hidden="1" customHeight="1">
      <c r="A126" s="63" t="s">
        <v>0</v>
      </c>
      <c r="B126" s="112" t="s">
        <v>67</v>
      </c>
      <c r="C126" s="113" t="s">
        <v>18</v>
      </c>
      <c r="D126" s="113" t="s">
        <v>8</v>
      </c>
      <c r="E126" s="6">
        <v>3519001</v>
      </c>
      <c r="F126" s="140">
        <v>500</v>
      </c>
      <c r="G126" s="169"/>
      <c r="H126" s="169"/>
      <c r="I126" s="241"/>
    </row>
    <row r="127" spans="1:9">
      <c r="A127" s="114" t="s">
        <v>135</v>
      </c>
      <c r="B127" s="112" t="s">
        <v>67</v>
      </c>
      <c r="C127" s="113" t="s">
        <v>18</v>
      </c>
      <c r="D127" s="113" t="s">
        <v>8</v>
      </c>
      <c r="E127" s="6" t="s">
        <v>230</v>
      </c>
      <c r="F127" s="140"/>
      <c r="G127" s="169">
        <f>G128</f>
        <v>1700.3989999999999</v>
      </c>
      <c r="H127" s="169">
        <f>H128</f>
        <v>1543.57</v>
      </c>
      <c r="I127" s="238">
        <f>H127/G127*100</f>
        <v>90.776929414802055</v>
      </c>
    </row>
    <row r="128" spans="1:9">
      <c r="A128" s="63" t="s">
        <v>136</v>
      </c>
      <c r="B128" s="112" t="s">
        <v>67</v>
      </c>
      <c r="C128" s="113" t="s">
        <v>18</v>
      </c>
      <c r="D128" s="113" t="s">
        <v>8</v>
      </c>
      <c r="E128" s="6" t="s">
        <v>230</v>
      </c>
      <c r="F128" s="140"/>
      <c r="G128" s="169">
        <f>G129+G131+G134</f>
        <v>1700.3989999999999</v>
      </c>
      <c r="H128" s="169">
        <f>H129+H131+H134</f>
        <v>1543.57</v>
      </c>
      <c r="I128" s="238">
        <f>H128/G128*100</f>
        <v>90.776929414802055</v>
      </c>
    </row>
    <row r="129" spans="1:11" ht="25.5">
      <c r="A129" s="114" t="s">
        <v>116</v>
      </c>
      <c r="B129" s="112" t="s">
        <v>67</v>
      </c>
      <c r="C129" s="113" t="s">
        <v>18</v>
      </c>
      <c r="D129" s="113" t="s">
        <v>8</v>
      </c>
      <c r="E129" s="6" t="s">
        <v>230</v>
      </c>
      <c r="F129" s="140">
        <v>240</v>
      </c>
      <c r="G129" s="169">
        <f>G130</f>
        <v>1700.3989999999999</v>
      </c>
      <c r="H129" s="169">
        <f>H130</f>
        <v>1543.57</v>
      </c>
      <c r="I129" s="238">
        <f>H129/G129*100</f>
        <v>90.776929414802055</v>
      </c>
    </row>
    <row r="130" spans="1:11" ht="30" customHeight="1">
      <c r="A130" s="41" t="s">
        <v>189</v>
      </c>
      <c r="B130" s="112" t="s">
        <v>67</v>
      </c>
      <c r="C130" s="113" t="s">
        <v>18</v>
      </c>
      <c r="D130" s="113" t="s">
        <v>8</v>
      </c>
      <c r="E130" s="6" t="s">
        <v>230</v>
      </c>
      <c r="F130" s="140">
        <v>244</v>
      </c>
      <c r="G130" s="169">
        <f>2403.2-354.48+128.152-52.3-324.178-100+0.005</f>
        <v>1700.3989999999999</v>
      </c>
      <c r="H130" s="169">
        <v>1543.57</v>
      </c>
      <c r="I130" s="238">
        <f>H130/G130*100</f>
        <v>90.776929414802055</v>
      </c>
      <c r="K130" s="175"/>
    </row>
    <row r="131" spans="1:11" ht="38.25" hidden="1" customHeight="1">
      <c r="A131" s="68" t="s">
        <v>290</v>
      </c>
      <c r="B131" s="112" t="s">
        <v>67</v>
      </c>
      <c r="C131" s="113" t="s">
        <v>18</v>
      </c>
      <c r="D131" s="113" t="s">
        <v>8</v>
      </c>
      <c r="E131" s="6">
        <v>3519503</v>
      </c>
      <c r="F131" s="140"/>
      <c r="G131" s="169">
        <f t="shared" ref="G131:I132" si="14">G132</f>
        <v>0</v>
      </c>
      <c r="H131" s="169">
        <f t="shared" si="14"/>
        <v>0</v>
      </c>
      <c r="I131" s="241">
        <f t="shared" si="14"/>
        <v>0</v>
      </c>
    </row>
    <row r="132" spans="1:11" ht="12.75" hidden="1" customHeight="1">
      <c r="A132" s="41" t="s">
        <v>75</v>
      </c>
      <c r="B132" s="112" t="s">
        <v>67</v>
      </c>
      <c r="C132" s="113" t="s">
        <v>18</v>
      </c>
      <c r="D132" s="113" t="s">
        <v>8</v>
      </c>
      <c r="E132" s="6">
        <v>3519503</v>
      </c>
      <c r="F132" s="140">
        <v>410</v>
      </c>
      <c r="G132" s="169">
        <f t="shared" si="14"/>
        <v>0</v>
      </c>
      <c r="H132" s="169">
        <f t="shared" si="14"/>
        <v>0</v>
      </c>
      <c r="I132" s="241">
        <f t="shared" si="14"/>
        <v>0</v>
      </c>
    </row>
    <row r="133" spans="1:11" ht="38.25" hidden="1" customHeight="1">
      <c r="A133" s="41" t="s">
        <v>137</v>
      </c>
      <c r="B133" s="112" t="s">
        <v>67</v>
      </c>
      <c r="C133" s="113" t="s">
        <v>18</v>
      </c>
      <c r="D133" s="113" t="s">
        <v>8</v>
      </c>
      <c r="E133" s="6">
        <v>3519503</v>
      </c>
      <c r="F133" s="140">
        <v>412</v>
      </c>
      <c r="G133" s="169">
        <v>0</v>
      </c>
      <c r="H133" s="169">
        <v>0</v>
      </c>
      <c r="I133" s="241">
        <v>0</v>
      </c>
    </row>
    <row r="134" spans="1:11" ht="38.25" hidden="1" customHeight="1">
      <c r="A134" s="68" t="s">
        <v>290</v>
      </c>
      <c r="B134" s="112" t="s">
        <v>67</v>
      </c>
      <c r="C134" s="113" t="s">
        <v>18</v>
      </c>
      <c r="D134" s="113" t="s">
        <v>8</v>
      </c>
      <c r="E134" s="6">
        <v>3519603</v>
      </c>
      <c r="F134" s="140"/>
      <c r="G134" s="169">
        <f t="shared" ref="G134:I135" si="15">G135</f>
        <v>0</v>
      </c>
      <c r="H134" s="169">
        <f t="shared" si="15"/>
        <v>0</v>
      </c>
      <c r="I134" s="241">
        <f t="shared" si="15"/>
        <v>0</v>
      </c>
    </row>
    <row r="135" spans="1:11" ht="12.75" hidden="1" customHeight="1">
      <c r="A135" s="41" t="s">
        <v>75</v>
      </c>
      <c r="B135" s="112" t="s">
        <v>67</v>
      </c>
      <c r="C135" s="113" t="s">
        <v>18</v>
      </c>
      <c r="D135" s="113" t="s">
        <v>8</v>
      </c>
      <c r="E135" s="6">
        <v>3519603</v>
      </c>
      <c r="F135" s="140">
        <v>410</v>
      </c>
      <c r="G135" s="169">
        <f t="shared" si="15"/>
        <v>0</v>
      </c>
      <c r="H135" s="169">
        <f t="shared" si="15"/>
        <v>0</v>
      </c>
      <c r="I135" s="241">
        <f t="shared" si="15"/>
        <v>0</v>
      </c>
    </row>
    <row r="136" spans="1:11" ht="38.25" hidden="1" customHeight="1">
      <c r="A136" s="41" t="s">
        <v>137</v>
      </c>
      <c r="B136" s="112" t="s">
        <v>67</v>
      </c>
      <c r="C136" s="113" t="s">
        <v>18</v>
      </c>
      <c r="D136" s="113" t="s">
        <v>8</v>
      </c>
      <c r="E136" s="6">
        <v>3519603</v>
      </c>
      <c r="F136" s="140">
        <v>412</v>
      </c>
      <c r="G136" s="169">
        <v>0</v>
      </c>
      <c r="H136" s="169">
        <v>0</v>
      </c>
      <c r="I136" s="241">
        <v>0</v>
      </c>
    </row>
    <row r="137" spans="1:11">
      <c r="A137" s="80" t="s">
        <v>40</v>
      </c>
      <c r="B137" s="109" t="s">
        <v>67</v>
      </c>
      <c r="C137" s="105" t="s">
        <v>18</v>
      </c>
      <c r="D137" s="105" t="s">
        <v>15</v>
      </c>
      <c r="E137" s="136"/>
      <c r="F137" s="137"/>
      <c r="G137" s="170">
        <f>G138+G142+G144</f>
        <v>2734.6480000000001</v>
      </c>
      <c r="H137" s="170">
        <f>H138+H142+H144</f>
        <v>2658.9859999999999</v>
      </c>
      <c r="I137" s="238">
        <f>H137/G137*100</f>
        <v>97.233208807861189</v>
      </c>
    </row>
    <row r="138" spans="1:11">
      <c r="A138" s="111" t="s">
        <v>62</v>
      </c>
      <c r="B138" s="112" t="s">
        <v>67</v>
      </c>
      <c r="C138" s="113" t="s">
        <v>18</v>
      </c>
      <c r="D138" s="113" t="s">
        <v>15</v>
      </c>
      <c r="E138" s="141" t="s">
        <v>231</v>
      </c>
      <c r="F138" s="138"/>
      <c r="G138" s="169">
        <f>G139</f>
        <v>2734.6480000000001</v>
      </c>
      <c r="H138" s="169">
        <f>H139</f>
        <v>2658.9859999999999</v>
      </c>
      <c r="I138" s="238">
        <f>H138/G138*100</f>
        <v>97.233208807861189</v>
      </c>
    </row>
    <row r="139" spans="1:11" ht="38.25">
      <c r="A139" s="111" t="s">
        <v>138</v>
      </c>
      <c r="B139" s="112" t="s">
        <v>67</v>
      </c>
      <c r="C139" s="113" t="s">
        <v>18</v>
      </c>
      <c r="D139" s="113" t="s">
        <v>15</v>
      </c>
      <c r="E139" s="6" t="s">
        <v>232</v>
      </c>
      <c r="F139" s="138"/>
      <c r="G139" s="169">
        <f>G140+G141</f>
        <v>2734.6480000000001</v>
      </c>
      <c r="H139" s="169">
        <f>H140+H141</f>
        <v>2658.9859999999999</v>
      </c>
      <c r="I139" s="238">
        <f>H139/G139*100</f>
        <v>97.233208807861189</v>
      </c>
    </row>
    <row r="140" spans="1:11" ht="12.75" hidden="1" customHeight="1">
      <c r="A140" s="111" t="s">
        <v>4</v>
      </c>
      <c r="B140" s="112" t="s">
        <v>67</v>
      </c>
      <c r="C140" s="113" t="s">
        <v>18</v>
      </c>
      <c r="D140" s="113" t="s">
        <v>15</v>
      </c>
      <c r="E140" s="6">
        <v>3510500</v>
      </c>
      <c r="F140" s="120" t="s">
        <v>6</v>
      </c>
      <c r="G140" s="169">
        <v>0</v>
      </c>
      <c r="H140" s="169">
        <v>0</v>
      </c>
      <c r="I140" s="241">
        <v>0</v>
      </c>
    </row>
    <row r="141" spans="1:11" ht="25.5">
      <c r="A141" s="63" t="s">
        <v>116</v>
      </c>
      <c r="B141" s="112" t="s">
        <v>67</v>
      </c>
      <c r="C141" s="113" t="s">
        <v>18</v>
      </c>
      <c r="D141" s="113" t="s">
        <v>15</v>
      </c>
      <c r="E141" s="6" t="s">
        <v>232</v>
      </c>
      <c r="F141" s="120" t="s">
        <v>155</v>
      </c>
      <c r="G141" s="162">
        <f>G146+G147</f>
        <v>2734.6480000000001</v>
      </c>
      <c r="H141" s="162">
        <f>H146+H147</f>
        <v>2658.9859999999999</v>
      </c>
      <c r="I141" s="238">
        <f>H141/G141*100</f>
        <v>97.233208807861189</v>
      </c>
    </row>
    <row r="142" spans="1:11" ht="38.25" hidden="1" customHeight="1">
      <c r="A142" s="111" t="s">
        <v>105</v>
      </c>
      <c r="B142" s="112" t="s">
        <v>67</v>
      </c>
      <c r="C142" s="113" t="s">
        <v>18</v>
      </c>
      <c r="D142" s="113" t="s">
        <v>15</v>
      </c>
      <c r="E142" s="6" t="s">
        <v>232</v>
      </c>
      <c r="F142" s="120"/>
      <c r="G142" s="169">
        <f>G143</f>
        <v>0</v>
      </c>
      <c r="H142" s="169">
        <f>H143</f>
        <v>0</v>
      </c>
      <c r="I142" s="241">
        <f>I143</f>
        <v>0</v>
      </c>
    </row>
    <row r="143" spans="1:11" ht="12.75" hidden="1" customHeight="1">
      <c r="A143" s="111" t="s">
        <v>4</v>
      </c>
      <c r="B143" s="112" t="s">
        <v>67</v>
      </c>
      <c r="C143" s="113" t="s">
        <v>18</v>
      </c>
      <c r="D143" s="113" t="s">
        <v>15</v>
      </c>
      <c r="E143" s="6" t="s">
        <v>232</v>
      </c>
      <c r="F143" s="120" t="s">
        <v>6</v>
      </c>
      <c r="G143" s="169"/>
      <c r="H143" s="169"/>
      <c r="I143" s="241"/>
    </row>
    <row r="144" spans="1:11" ht="25.5" hidden="1" customHeight="1">
      <c r="A144" s="111" t="s">
        <v>106</v>
      </c>
      <c r="B144" s="112" t="s">
        <v>67</v>
      </c>
      <c r="C144" s="113" t="s">
        <v>18</v>
      </c>
      <c r="D144" s="113" t="s">
        <v>15</v>
      </c>
      <c r="E144" s="6" t="s">
        <v>232</v>
      </c>
      <c r="F144" s="120"/>
      <c r="G144" s="169">
        <f>G145</f>
        <v>0</v>
      </c>
      <c r="H144" s="169">
        <f>H145</f>
        <v>0</v>
      </c>
      <c r="I144" s="241">
        <f>I145</f>
        <v>0</v>
      </c>
    </row>
    <row r="145" spans="1:9" ht="12.75" hidden="1" customHeight="1">
      <c r="A145" s="111" t="s">
        <v>4</v>
      </c>
      <c r="B145" s="112" t="s">
        <v>67</v>
      </c>
      <c r="C145" s="113" t="s">
        <v>18</v>
      </c>
      <c r="D145" s="113" t="s">
        <v>15</v>
      </c>
      <c r="E145" s="6" t="s">
        <v>232</v>
      </c>
      <c r="F145" s="120" t="s">
        <v>6</v>
      </c>
      <c r="G145" s="169"/>
      <c r="H145" s="169"/>
      <c r="I145" s="241"/>
    </row>
    <row r="146" spans="1:9" ht="25.5" hidden="1" customHeight="1">
      <c r="A146" s="111" t="s">
        <v>139</v>
      </c>
      <c r="B146" s="112" t="s">
        <v>67</v>
      </c>
      <c r="C146" s="113" t="s">
        <v>18</v>
      </c>
      <c r="D146" s="113" t="s">
        <v>15</v>
      </c>
      <c r="E146" s="6" t="s">
        <v>232</v>
      </c>
      <c r="F146" s="120" t="s">
        <v>161</v>
      </c>
      <c r="G146" s="169">
        <v>0</v>
      </c>
      <c r="H146" s="169">
        <v>0</v>
      </c>
      <c r="I146" s="241">
        <v>0</v>
      </c>
    </row>
    <row r="147" spans="1:9" ht="25.5" customHeight="1">
      <c r="A147" s="111" t="s">
        <v>117</v>
      </c>
      <c r="B147" s="112" t="s">
        <v>67</v>
      </c>
      <c r="C147" s="113" t="s">
        <v>18</v>
      </c>
      <c r="D147" s="113" t="s">
        <v>15</v>
      </c>
      <c r="E147" s="6" t="s">
        <v>232</v>
      </c>
      <c r="F147" s="120" t="s">
        <v>156</v>
      </c>
      <c r="G147" s="161">
        <f>1728.9+324.178+131.57+100+100+350</f>
        <v>2734.6480000000001</v>
      </c>
      <c r="H147" s="161">
        <v>2658.9859999999999</v>
      </c>
      <c r="I147" s="238">
        <f>H147/G147*100</f>
        <v>97.233208807861189</v>
      </c>
    </row>
    <row r="148" spans="1:9">
      <c r="A148" s="80" t="s">
        <v>42</v>
      </c>
      <c r="B148" s="109" t="s">
        <v>67</v>
      </c>
      <c r="C148" s="105" t="s">
        <v>18</v>
      </c>
      <c r="D148" s="105" t="s">
        <v>43</v>
      </c>
      <c r="E148" s="136"/>
      <c r="F148" s="137"/>
      <c r="G148" s="170">
        <f>G149</f>
        <v>5756.5661</v>
      </c>
      <c r="H148" s="170">
        <f>H149</f>
        <v>5688.3879999999999</v>
      </c>
      <c r="I148" s="238">
        <f>H148/G148*100</f>
        <v>98.815646362507664</v>
      </c>
    </row>
    <row r="149" spans="1:9">
      <c r="A149" s="111" t="s">
        <v>42</v>
      </c>
      <c r="B149" s="112" t="s">
        <v>67</v>
      </c>
      <c r="C149" s="113" t="s">
        <v>18</v>
      </c>
      <c r="D149" s="113" t="s">
        <v>43</v>
      </c>
      <c r="E149" s="6" t="s">
        <v>233</v>
      </c>
      <c r="F149" s="138"/>
      <c r="G149" s="169">
        <f>G150+G156+G159+G165+G162</f>
        <v>5756.5661</v>
      </c>
      <c r="H149" s="169">
        <f>H150+H156+H159+H165+H162</f>
        <v>5688.3879999999999</v>
      </c>
      <c r="I149" s="238">
        <f>H149/G149*100</f>
        <v>98.815646362507664</v>
      </c>
    </row>
    <row r="150" spans="1:9">
      <c r="A150" s="111" t="s">
        <v>38</v>
      </c>
      <c r="B150" s="112" t="s">
        <v>67</v>
      </c>
      <c r="C150" s="113" t="s">
        <v>18</v>
      </c>
      <c r="D150" s="113" t="s">
        <v>43</v>
      </c>
      <c r="E150" s="6" t="s">
        <v>234</v>
      </c>
      <c r="F150" s="138"/>
      <c r="G150" s="169">
        <f t="shared" ref="G150:H151" si="16">G151</f>
        <v>775.59109999999998</v>
      </c>
      <c r="H150" s="169">
        <f t="shared" si="16"/>
        <v>743.91300000000001</v>
      </c>
      <c r="I150" s="238">
        <f>H150/G150*100</f>
        <v>95.915618423161391</v>
      </c>
    </row>
    <row r="151" spans="1:9" ht="25.5">
      <c r="A151" s="63" t="s">
        <v>116</v>
      </c>
      <c r="B151" s="112" t="s">
        <v>67</v>
      </c>
      <c r="C151" s="113" t="s">
        <v>18</v>
      </c>
      <c r="D151" s="113" t="s">
        <v>43</v>
      </c>
      <c r="E151" s="6" t="s">
        <v>234</v>
      </c>
      <c r="F151" s="120" t="s">
        <v>155</v>
      </c>
      <c r="G151" s="162">
        <f t="shared" si="16"/>
        <v>775.59109999999998</v>
      </c>
      <c r="H151" s="162">
        <f t="shared" si="16"/>
        <v>743.91300000000001</v>
      </c>
      <c r="I151" s="238">
        <f>H151/G151*100</f>
        <v>95.915618423161391</v>
      </c>
    </row>
    <row r="152" spans="1:9" ht="25.5">
      <c r="A152" s="63" t="s">
        <v>117</v>
      </c>
      <c r="B152" s="112" t="s">
        <v>67</v>
      </c>
      <c r="C152" s="113" t="s">
        <v>18</v>
      </c>
      <c r="D152" s="113" t="s">
        <v>43</v>
      </c>
      <c r="E152" s="6" t="s">
        <v>234</v>
      </c>
      <c r="F152" s="120" t="s">
        <v>156</v>
      </c>
      <c r="G152" s="161">
        <f>500+40.447+335.1441-100</f>
        <v>775.59109999999998</v>
      </c>
      <c r="H152" s="161">
        <v>743.91300000000001</v>
      </c>
      <c r="I152" s="238">
        <f>H152/G152*100</f>
        <v>95.915618423161391</v>
      </c>
    </row>
    <row r="153" spans="1:9" ht="12.75" hidden="1" customHeight="1">
      <c r="A153" s="63" t="s">
        <v>140</v>
      </c>
      <c r="B153" s="112" t="s">
        <v>67</v>
      </c>
      <c r="C153" s="113" t="s">
        <v>18</v>
      </c>
      <c r="D153" s="113" t="s">
        <v>43</v>
      </c>
      <c r="E153" s="6" t="s">
        <v>235</v>
      </c>
      <c r="F153" s="120"/>
      <c r="G153" s="161">
        <f t="shared" ref="G153:I154" si="17">G154</f>
        <v>0</v>
      </c>
      <c r="H153" s="161">
        <f t="shared" si="17"/>
        <v>0</v>
      </c>
      <c r="I153" s="239">
        <f t="shared" si="17"/>
        <v>0</v>
      </c>
    </row>
    <row r="154" spans="1:9" ht="25.5" hidden="1" customHeight="1">
      <c r="A154" s="111" t="s">
        <v>116</v>
      </c>
      <c r="B154" s="112" t="s">
        <v>67</v>
      </c>
      <c r="C154" s="113" t="s">
        <v>18</v>
      </c>
      <c r="D154" s="113" t="s">
        <v>43</v>
      </c>
      <c r="E154" s="6" t="s">
        <v>235</v>
      </c>
      <c r="F154" s="120" t="s">
        <v>155</v>
      </c>
      <c r="G154" s="161">
        <f t="shared" si="17"/>
        <v>0</v>
      </c>
      <c r="H154" s="161">
        <f t="shared" si="17"/>
        <v>0</v>
      </c>
      <c r="I154" s="239">
        <f t="shared" si="17"/>
        <v>0</v>
      </c>
    </row>
    <row r="155" spans="1:9" ht="25.5" hidden="1" customHeight="1">
      <c r="A155" s="63" t="s">
        <v>117</v>
      </c>
      <c r="B155" s="112" t="s">
        <v>67</v>
      </c>
      <c r="C155" s="113" t="s">
        <v>18</v>
      </c>
      <c r="D155" s="113" t="s">
        <v>43</v>
      </c>
      <c r="E155" s="6" t="s">
        <v>235</v>
      </c>
      <c r="F155" s="120" t="s">
        <v>156</v>
      </c>
      <c r="G155" s="161">
        <v>0</v>
      </c>
      <c r="H155" s="161">
        <v>0</v>
      </c>
      <c r="I155" s="239">
        <v>0</v>
      </c>
    </row>
    <row r="156" spans="1:9">
      <c r="A156" s="63" t="s">
        <v>5</v>
      </c>
      <c r="B156" s="112" t="s">
        <v>67</v>
      </c>
      <c r="C156" s="113" t="s">
        <v>18</v>
      </c>
      <c r="D156" s="113" t="s">
        <v>43</v>
      </c>
      <c r="E156" s="6" t="s">
        <v>236</v>
      </c>
      <c r="F156" s="120"/>
      <c r="G156" s="161">
        <f t="shared" ref="G156:H157" si="18">G157</f>
        <v>2283.0549999999998</v>
      </c>
      <c r="H156" s="161">
        <f t="shared" si="18"/>
        <v>2246.5549999999998</v>
      </c>
      <c r="I156" s="238">
        <f>H156/G156*100</f>
        <v>98.401264971715534</v>
      </c>
    </row>
    <row r="157" spans="1:9" ht="25.5">
      <c r="A157" s="111" t="s">
        <v>116</v>
      </c>
      <c r="B157" s="112" t="s">
        <v>67</v>
      </c>
      <c r="C157" s="113" t="s">
        <v>18</v>
      </c>
      <c r="D157" s="112" t="s">
        <v>43</v>
      </c>
      <c r="E157" s="6" t="s">
        <v>236</v>
      </c>
      <c r="F157" s="142">
        <v>240</v>
      </c>
      <c r="G157" s="161">
        <f t="shared" si="18"/>
        <v>2283.0549999999998</v>
      </c>
      <c r="H157" s="161">
        <f t="shared" si="18"/>
        <v>2246.5549999999998</v>
      </c>
      <c r="I157" s="238">
        <f>H157/G157*100</f>
        <v>98.401264971715534</v>
      </c>
    </row>
    <row r="158" spans="1:9" ht="38.25" customHeight="1">
      <c r="A158" s="63" t="s">
        <v>117</v>
      </c>
      <c r="B158" s="112" t="s">
        <v>67</v>
      </c>
      <c r="C158" s="113" t="s">
        <v>18</v>
      </c>
      <c r="D158" s="112" t="s">
        <v>43</v>
      </c>
      <c r="E158" s="6" t="s">
        <v>236</v>
      </c>
      <c r="F158" s="142">
        <v>244</v>
      </c>
      <c r="G158" s="161">
        <f>2733.5-40.447-200-350+140+0.002</f>
        <v>2283.0549999999998</v>
      </c>
      <c r="H158" s="161">
        <v>2246.5549999999998</v>
      </c>
      <c r="I158" s="238">
        <f>H158/G158*100</f>
        <v>98.401264971715534</v>
      </c>
    </row>
    <row r="159" spans="1:9">
      <c r="A159" s="68" t="s">
        <v>259</v>
      </c>
      <c r="B159" s="112" t="s">
        <v>67</v>
      </c>
      <c r="C159" s="113" t="s">
        <v>18</v>
      </c>
      <c r="D159" s="112" t="s">
        <v>43</v>
      </c>
      <c r="E159" s="6" t="s">
        <v>260</v>
      </c>
      <c r="F159" s="142"/>
      <c r="G159" s="171">
        <f t="shared" ref="G159:H160" si="19">G160</f>
        <v>546.32999999999993</v>
      </c>
      <c r="H159" s="171">
        <f t="shared" si="19"/>
        <v>546.32999999999993</v>
      </c>
      <c r="I159" s="238">
        <f>H159/G159*100</f>
        <v>100</v>
      </c>
    </row>
    <row r="160" spans="1:9" ht="25.5">
      <c r="A160" s="111" t="s">
        <v>116</v>
      </c>
      <c r="B160" s="112" t="s">
        <v>67</v>
      </c>
      <c r="C160" s="113" t="s">
        <v>18</v>
      </c>
      <c r="D160" s="112" t="s">
        <v>43</v>
      </c>
      <c r="E160" s="6" t="s">
        <v>260</v>
      </c>
      <c r="F160" s="142">
        <v>240</v>
      </c>
      <c r="G160" s="171">
        <f t="shared" si="19"/>
        <v>546.32999999999993</v>
      </c>
      <c r="H160" s="171">
        <f t="shared" si="19"/>
        <v>546.32999999999993</v>
      </c>
      <c r="I160" s="238">
        <f>H160/G160*100</f>
        <v>100</v>
      </c>
    </row>
    <row r="161" spans="1:9">
      <c r="A161" s="63" t="s">
        <v>261</v>
      </c>
      <c r="B161" s="112" t="s">
        <v>67</v>
      </c>
      <c r="C161" s="113" t="s">
        <v>18</v>
      </c>
      <c r="D161" s="112" t="s">
        <v>43</v>
      </c>
      <c r="E161" s="6" t="s">
        <v>260</v>
      </c>
      <c r="F161" s="142">
        <v>244</v>
      </c>
      <c r="G161" s="171">
        <f>400+308.6+52.3-214.57</f>
        <v>546.32999999999993</v>
      </c>
      <c r="H161" s="171">
        <f>400+308.6+52.3-214.57</f>
        <v>546.32999999999993</v>
      </c>
      <c r="I161" s="238">
        <f>H161/G161*100</f>
        <v>100</v>
      </c>
    </row>
    <row r="162" spans="1:9" ht="38.25">
      <c r="A162" s="63" t="s">
        <v>282</v>
      </c>
      <c r="B162" s="112" t="s">
        <v>67</v>
      </c>
      <c r="C162" s="113" t="s">
        <v>18</v>
      </c>
      <c r="D162" s="112" t="s">
        <v>43</v>
      </c>
      <c r="E162" s="6" t="s">
        <v>270</v>
      </c>
      <c r="F162" s="142"/>
      <c r="G162" s="171">
        <f t="shared" ref="G162:H163" si="20">G163</f>
        <v>2110.19</v>
      </c>
      <c r="H162" s="171">
        <f t="shared" si="20"/>
        <v>2110.19</v>
      </c>
      <c r="I162" s="238">
        <f>H162/G162*100</f>
        <v>100</v>
      </c>
    </row>
    <row r="163" spans="1:9" ht="25.5">
      <c r="A163" s="111" t="s">
        <v>116</v>
      </c>
      <c r="B163" s="112" t="s">
        <v>67</v>
      </c>
      <c r="C163" s="113" t="s">
        <v>18</v>
      </c>
      <c r="D163" s="112" t="s">
        <v>43</v>
      </c>
      <c r="E163" s="6" t="s">
        <v>270</v>
      </c>
      <c r="F163" s="142">
        <v>240</v>
      </c>
      <c r="G163" s="171">
        <f t="shared" si="20"/>
        <v>2110.19</v>
      </c>
      <c r="H163" s="171">
        <f t="shared" si="20"/>
        <v>2110.19</v>
      </c>
      <c r="I163" s="238">
        <f>H163/G163*100</f>
        <v>100</v>
      </c>
    </row>
    <row r="164" spans="1:9">
      <c r="A164" s="63" t="s">
        <v>261</v>
      </c>
      <c r="B164" s="112" t="s">
        <v>67</v>
      </c>
      <c r="C164" s="113" t="s">
        <v>18</v>
      </c>
      <c r="D164" s="112" t="s">
        <v>43</v>
      </c>
      <c r="E164" s="6" t="s">
        <v>270</v>
      </c>
      <c r="F164" s="142">
        <v>244</v>
      </c>
      <c r="G164" s="171">
        <v>2110.19</v>
      </c>
      <c r="H164" s="171">
        <v>2110.19</v>
      </c>
      <c r="I164" s="238">
        <f>H164/G164*100</f>
        <v>100</v>
      </c>
    </row>
    <row r="165" spans="1:9" ht="38.25">
      <c r="A165" s="63" t="s">
        <v>271</v>
      </c>
      <c r="B165" s="112" t="s">
        <v>67</v>
      </c>
      <c r="C165" s="113" t="s">
        <v>18</v>
      </c>
      <c r="D165" s="112" t="s">
        <v>43</v>
      </c>
      <c r="E165" s="6" t="s">
        <v>280</v>
      </c>
      <c r="F165" s="142"/>
      <c r="G165" s="171">
        <f t="shared" ref="G165:H166" si="21">G166</f>
        <v>41.4</v>
      </c>
      <c r="H165" s="171">
        <f t="shared" si="21"/>
        <v>41.4</v>
      </c>
      <c r="I165" s="238">
        <f>H165/G165*100</f>
        <v>100</v>
      </c>
    </row>
    <row r="166" spans="1:9">
      <c r="A166" s="129" t="s">
        <v>269</v>
      </c>
      <c r="B166" s="112" t="s">
        <v>67</v>
      </c>
      <c r="C166" s="113" t="s">
        <v>18</v>
      </c>
      <c r="D166" s="112" t="s">
        <v>43</v>
      </c>
      <c r="E166" s="6" t="s">
        <v>280</v>
      </c>
      <c r="F166" s="142">
        <v>500</v>
      </c>
      <c r="G166" s="171">
        <f t="shared" si="21"/>
        <v>41.4</v>
      </c>
      <c r="H166" s="171">
        <f t="shared" si="21"/>
        <v>41.4</v>
      </c>
      <c r="I166" s="238">
        <f>H166/G166*100</f>
        <v>100</v>
      </c>
    </row>
    <row r="167" spans="1:9">
      <c r="A167" s="68" t="s">
        <v>90</v>
      </c>
      <c r="B167" s="112" t="s">
        <v>67</v>
      </c>
      <c r="C167" s="113" t="s">
        <v>18</v>
      </c>
      <c r="D167" s="112" t="s">
        <v>43</v>
      </c>
      <c r="E167" s="6" t="s">
        <v>280</v>
      </c>
      <c r="F167" s="142">
        <v>540</v>
      </c>
      <c r="G167" s="171">
        <v>41.4</v>
      </c>
      <c r="H167" s="171">
        <v>41.4</v>
      </c>
      <c r="I167" s="238">
        <f>H167/G167*100</f>
        <v>100</v>
      </c>
    </row>
    <row r="168" spans="1:9">
      <c r="A168" s="124" t="s">
        <v>277</v>
      </c>
      <c r="B168" s="109" t="s">
        <v>67</v>
      </c>
      <c r="C168" s="105" t="s">
        <v>19</v>
      </c>
      <c r="D168" s="109"/>
      <c r="E168" s="58"/>
      <c r="F168" s="160"/>
      <c r="G168" s="172">
        <f t="shared" ref="G168:H171" si="22">G169</f>
        <v>55.756999999999998</v>
      </c>
      <c r="H168" s="172">
        <f t="shared" si="22"/>
        <v>55.707000000000001</v>
      </c>
      <c r="I168" s="238">
        <f>H168/G168*100</f>
        <v>99.910325160966337</v>
      </c>
    </row>
    <row r="169" spans="1:9">
      <c r="A169" s="124" t="s">
        <v>278</v>
      </c>
      <c r="B169" s="109" t="s">
        <v>67</v>
      </c>
      <c r="C169" s="105" t="s">
        <v>19</v>
      </c>
      <c r="D169" s="109" t="s">
        <v>19</v>
      </c>
      <c r="E169" s="58"/>
      <c r="F169" s="160"/>
      <c r="G169" s="172">
        <f t="shared" si="22"/>
        <v>55.756999999999998</v>
      </c>
      <c r="H169" s="172">
        <f t="shared" si="22"/>
        <v>55.707000000000001</v>
      </c>
      <c r="I169" s="238">
        <f>H169/G169*100</f>
        <v>99.910325160966337</v>
      </c>
    </row>
    <row r="170" spans="1:9" ht="25.5">
      <c r="A170" s="63" t="s">
        <v>283</v>
      </c>
      <c r="B170" s="112" t="s">
        <v>67</v>
      </c>
      <c r="C170" s="113" t="s">
        <v>19</v>
      </c>
      <c r="D170" s="112" t="s">
        <v>19</v>
      </c>
      <c r="E170" s="50" t="s">
        <v>279</v>
      </c>
      <c r="F170" s="142"/>
      <c r="G170" s="173">
        <f t="shared" si="22"/>
        <v>55.756999999999998</v>
      </c>
      <c r="H170" s="173">
        <f t="shared" si="22"/>
        <v>55.707000000000001</v>
      </c>
      <c r="I170" s="238">
        <f>H170/G170*100</f>
        <v>99.910325160966337</v>
      </c>
    </row>
    <row r="171" spans="1:9" ht="38.25">
      <c r="A171" s="65" t="s">
        <v>268</v>
      </c>
      <c r="B171" s="112" t="s">
        <v>67</v>
      </c>
      <c r="C171" s="113" t="s">
        <v>19</v>
      </c>
      <c r="D171" s="112" t="s">
        <v>19</v>
      </c>
      <c r="E171" s="50" t="s">
        <v>279</v>
      </c>
      <c r="F171" s="142">
        <v>810</v>
      </c>
      <c r="G171" s="173">
        <f t="shared" si="22"/>
        <v>55.756999999999998</v>
      </c>
      <c r="H171" s="173">
        <f t="shared" si="22"/>
        <v>55.707000000000001</v>
      </c>
      <c r="I171" s="238">
        <f>H171/G171*100</f>
        <v>99.910325160966337</v>
      </c>
    </row>
    <row r="172" spans="1:9" ht="76.5">
      <c r="A172" s="41" t="s">
        <v>281</v>
      </c>
      <c r="B172" s="112" t="s">
        <v>67</v>
      </c>
      <c r="C172" s="113" t="s">
        <v>19</v>
      </c>
      <c r="D172" s="112" t="s">
        <v>19</v>
      </c>
      <c r="E172" s="50" t="s">
        <v>279</v>
      </c>
      <c r="F172" s="142">
        <v>812</v>
      </c>
      <c r="G172" s="173">
        <v>55.756999999999998</v>
      </c>
      <c r="H172" s="173">
        <v>55.707000000000001</v>
      </c>
      <c r="I172" s="238">
        <f>H172/G172*100</f>
        <v>99.910325160966337</v>
      </c>
    </row>
    <row r="173" spans="1:9">
      <c r="A173" s="80" t="s">
        <v>88</v>
      </c>
      <c r="B173" s="109" t="s">
        <v>67</v>
      </c>
      <c r="C173" s="105" t="s">
        <v>20</v>
      </c>
      <c r="D173" s="109"/>
      <c r="E173" s="58"/>
      <c r="F173" s="57"/>
      <c r="G173" s="164">
        <f>SUM(G174)</f>
        <v>9933.6639999999989</v>
      </c>
      <c r="H173" s="164">
        <f>SUM(H174)</f>
        <v>8774.6449999999986</v>
      </c>
      <c r="I173" s="238">
        <f>H173/G173*100</f>
        <v>88.332411887496903</v>
      </c>
    </row>
    <row r="174" spans="1:9">
      <c r="A174" s="145" t="s">
        <v>10</v>
      </c>
      <c r="B174" s="109" t="s">
        <v>67</v>
      </c>
      <c r="C174" s="105" t="s">
        <v>20</v>
      </c>
      <c r="D174" s="105" t="s">
        <v>8</v>
      </c>
      <c r="E174" s="136"/>
      <c r="F174" s="136"/>
      <c r="G174" s="163">
        <f>G178+G191+G201+G212</f>
        <v>9933.6639999999989</v>
      </c>
      <c r="H174" s="163">
        <f>H178+H191+H201+H212</f>
        <v>8774.6449999999986</v>
      </c>
      <c r="I174" s="238">
        <f>H174/G174*100</f>
        <v>88.332411887496903</v>
      </c>
    </row>
    <row r="175" spans="1:9" ht="12.75" hidden="1" customHeight="1">
      <c r="A175" s="143" t="s">
        <v>60</v>
      </c>
      <c r="B175" s="112" t="s">
        <v>67</v>
      </c>
      <c r="C175" s="113" t="s">
        <v>20</v>
      </c>
      <c r="D175" s="113" t="s">
        <v>8</v>
      </c>
      <c r="E175" s="113" t="s">
        <v>24</v>
      </c>
      <c r="F175" s="159"/>
      <c r="G175" s="162">
        <f t="shared" ref="G175:I176" si="23">G176</f>
        <v>0</v>
      </c>
      <c r="H175" s="162">
        <f t="shared" si="23"/>
        <v>0</v>
      </c>
      <c r="I175" s="94">
        <f t="shared" si="23"/>
        <v>0</v>
      </c>
    </row>
    <row r="176" spans="1:9" ht="12.75" hidden="1" customHeight="1">
      <c r="A176" s="143" t="s">
        <v>2</v>
      </c>
      <c r="B176" s="112" t="s">
        <v>67</v>
      </c>
      <c r="C176" s="113" t="s">
        <v>20</v>
      </c>
      <c r="D176" s="113" t="s">
        <v>8</v>
      </c>
      <c r="E176" s="113" t="s">
        <v>3</v>
      </c>
      <c r="F176" s="144"/>
      <c r="G176" s="162">
        <f t="shared" si="23"/>
        <v>0</v>
      </c>
      <c r="H176" s="162">
        <f t="shared" si="23"/>
        <v>0</v>
      </c>
      <c r="I176" s="94">
        <f t="shared" si="23"/>
        <v>0</v>
      </c>
    </row>
    <row r="177" spans="1:9" ht="12.75" hidden="1" customHeight="1">
      <c r="A177" s="111" t="s">
        <v>45</v>
      </c>
      <c r="B177" s="112" t="s">
        <v>67</v>
      </c>
      <c r="C177" s="113" t="s">
        <v>20</v>
      </c>
      <c r="D177" s="113" t="s">
        <v>8</v>
      </c>
      <c r="E177" s="113" t="s">
        <v>3</v>
      </c>
      <c r="F177" s="120" t="s">
        <v>30</v>
      </c>
      <c r="G177" s="162"/>
      <c r="H177" s="162"/>
      <c r="I177" s="94"/>
    </row>
    <row r="178" spans="1:9">
      <c r="A178" s="146" t="s">
        <v>32</v>
      </c>
      <c r="B178" s="112" t="s">
        <v>67</v>
      </c>
      <c r="C178" s="113" t="s">
        <v>20</v>
      </c>
      <c r="D178" s="113" t="s">
        <v>8</v>
      </c>
      <c r="E178" s="6" t="s">
        <v>237</v>
      </c>
      <c r="F178" s="6"/>
      <c r="G178" s="162">
        <f>G179</f>
        <v>8191.3739999999989</v>
      </c>
      <c r="H178" s="162">
        <f>H179</f>
        <v>7316.5</v>
      </c>
      <c r="I178" s="238">
        <f>H178/G178*100</f>
        <v>89.31956958625014</v>
      </c>
    </row>
    <row r="179" spans="1:9">
      <c r="A179" s="146" t="s">
        <v>141</v>
      </c>
      <c r="B179" s="112" t="s">
        <v>67</v>
      </c>
      <c r="C179" s="113" t="s">
        <v>20</v>
      </c>
      <c r="D179" s="113" t="s">
        <v>8</v>
      </c>
      <c r="E179" s="6" t="s">
        <v>238</v>
      </c>
      <c r="F179" s="6"/>
      <c r="G179" s="162">
        <f>G180+G185+G187</f>
        <v>8191.3739999999989</v>
      </c>
      <c r="H179" s="162">
        <f>H180+H185+H187</f>
        <v>7316.5</v>
      </c>
      <c r="I179" s="238">
        <f>H179/G179*100</f>
        <v>89.31956958625014</v>
      </c>
    </row>
    <row r="180" spans="1:9">
      <c r="A180" s="63" t="s">
        <v>142</v>
      </c>
      <c r="B180" s="112" t="s">
        <v>67</v>
      </c>
      <c r="C180" s="113" t="s">
        <v>20</v>
      </c>
      <c r="D180" s="113" t="s">
        <v>8</v>
      </c>
      <c r="E180" s="6" t="s">
        <v>238</v>
      </c>
      <c r="F180" s="115" t="s">
        <v>162</v>
      </c>
      <c r="G180" s="161">
        <f>G181+G182+G184+G183</f>
        <v>5228.6409999999996</v>
      </c>
      <c r="H180" s="161">
        <f>H181+H182+H184+H183</f>
        <v>5008.0129999999999</v>
      </c>
      <c r="I180" s="238">
        <f>H180/G180*100</f>
        <v>95.780394943925202</v>
      </c>
    </row>
    <row r="181" spans="1:9" ht="24" customHeight="1">
      <c r="A181" s="63" t="s">
        <v>143</v>
      </c>
      <c r="B181" s="112" t="s">
        <v>67</v>
      </c>
      <c r="C181" s="113" t="s">
        <v>20</v>
      </c>
      <c r="D181" s="113" t="s">
        <v>8</v>
      </c>
      <c r="E181" s="6" t="s">
        <v>238</v>
      </c>
      <c r="F181" s="115" t="s">
        <v>163</v>
      </c>
      <c r="G181" s="161">
        <f>3836.89-88.189</f>
        <v>3748.701</v>
      </c>
      <c r="H181" s="161">
        <v>3648.9169999999999</v>
      </c>
      <c r="I181" s="238">
        <f>H181/G181*100</f>
        <v>97.338171275863289</v>
      </c>
    </row>
    <row r="182" spans="1:9" ht="25.5" customHeight="1">
      <c r="A182" s="114" t="s">
        <v>144</v>
      </c>
      <c r="B182" s="112" t="s">
        <v>67</v>
      </c>
      <c r="C182" s="113" t="s">
        <v>20</v>
      </c>
      <c r="D182" s="113" t="s">
        <v>8</v>
      </c>
      <c r="E182" s="6" t="s">
        <v>238</v>
      </c>
      <c r="F182" s="115" t="s">
        <v>164</v>
      </c>
      <c r="G182" s="161">
        <f xml:space="preserve"> 331.2</f>
        <v>331.2</v>
      </c>
      <c r="H182" s="161">
        <f>248.551+20.637</f>
        <v>269.18799999999999</v>
      </c>
      <c r="I182" s="238">
        <f>H182/G182*100</f>
        <v>81.276570048309182</v>
      </c>
    </row>
    <row r="183" spans="1:9" ht="38.25" customHeight="1">
      <c r="A183" s="147" t="s">
        <v>258</v>
      </c>
      <c r="B183" s="112" t="s">
        <v>67</v>
      </c>
      <c r="C183" s="113" t="s">
        <v>20</v>
      </c>
      <c r="D183" s="113" t="s">
        <v>8</v>
      </c>
      <c r="E183" s="6" t="s">
        <v>238</v>
      </c>
      <c r="F183" s="115" t="s">
        <v>255</v>
      </c>
      <c r="G183" s="161">
        <v>25</v>
      </c>
      <c r="H183" s="161">
        <v>3.5840000000000001</v>
      </c>
      <c r="I183" s="238">
        <f>H183/G183*100</f>
        <v>14.336000000000002</v>
      </c>
    </row>
    <row r="184" spans="1:9" ht="38.25" customHeight="1">
      <c r="A184" s="65" t="s">
        <v>200</v>
      </c>
      <c r="B184" s="112" t="s">
        <v>67</v>
      </c>
      <c r="C184" s="113" t="s">
        <v>20</v>
      </c>
      <c r="D184" s="113" t="s">
        <v>8</v>
      </c>
      <c r="E184" s="6" t="s">
        <v>238</v>
      </c>
      <c r="F184" s="115" t="s">
        <v>201</v>
      </c>
      <c r="G184" s="161">
        <f>1158.74-35</f>
        <v>1123.74</v>
      </c>
      <c r="H184" s="161">
        <v>1086.3240000000001</v>
      </c>
      <c r="I184" s="238">
        <f>H184/G184*100</f>
        <v>96.670404186021685</v>
      </c>
    </row>
    <row r="185" spans="1:9" ht="26.25" customHeight="1">
      <c r="A185" s="63" t="s">
        <v>116</v>
      </c>
      <c r="B185" s="112" t="s">
        <v>67</v>
      </c>
      <c r="C185" s="113" t="s">
        <v>20</v>
      </c>
      <c r="D185" s="113" t="s">
        <v>8</v>
      </c>
      <c r="E185" s="6" t="s">
        <v>238</v>
      </c>
      <c r="F185" s="120" t="s">
        <v>155</v>
      </c>
      <c r="G185" s="94">
        <f>G186</f>
        <v>2745.6309999999999</v>
      </c>
      <c r="H185" s="94">
        <f>H186</f>
        <v>2101.5590000000002</v>
      </c>
      <c r="I185" s="238">
        <f>H185/G185*100</f>
        <v>76.541931526851215</v>
      </c>
    </row>
    <row r="186" spans="1:9" ht="25.5">
      <c r="A186" s="63" t="s">
        <v>117</v>
      </c>
      <c r="B186" s="112" t="s">
        <v>67</v>
      </c>
      <c r="C186" s="113" t="s">
        <v>20</v>
      </c>
      <c r="D186" s="113" t="s">
        <v>8</v>
      </c>
      <c r="E186" s="6" t="s">
        <v>238</v>
      </c>
      <c r="F186" s="120" t="s">
        <v>156</v>
      </c>
      <c r="G186" s="161">
        <f>2083.244+534.089-25+354.48-40.5-354.48+20-70-6.202-100+350</f>
        <v>2745.6309999999999</v>
      </c>
      <c r="H186" s="161">
        <v>2101.5590000000002</v>
      </c>
      <c r="I186" s="238">
        <f>H186/G186*100</f>
        <v>76.541931526851215</v>
      </c>
    </row>
    <row r="187" spans="1:9">
      <c r="A187" s="63" t="s">
        <v>118</v>
      </c>
      <c r="B187" s="112" t="s">
        <v>67</v>
      </c>
      <c r="C187" s="113" t="s">
        <v>20</v>
      </c>
      <c r="D187" s="113" t="s">
        <v>8</v>
      </c>
      <c r="E187" s="6" t="s">
        <v>238</v>
      </c>
      <c r="F187" s="120" t="s">
        <v>157</v>
      </c>
      <c r="G187" s="161">
        <f>G188+G189+G190</f>
        <v>217.102</v>
      </c>
      <c r="H187" s="161">
        <f>H188+H189+H190</f>
        <v>206.928</v>
      </c>
      <c r="I187" s="238">
        <f>H187/G187*100</f>
        <v>95.313723503238094</v>
      </c>
    </row>
    <row r="188" spans="1:9">
      <c r="A188" s="63" t="s">
        <v>119</v>
      </c>
      <c r="B188" s="112" t="s">
        <v>67</v>
      </c>
      <c r="C188" s="113" t="s">
        <v>20</v>
      </c>
      <c r="D188" s="113" t="s">
        <v>8</v>
      </c>
      <c r="E188" s="6" t="s">
        <v>238</v>
      </c>
      <c r="F188" s="120" t="s">
        <v>158</v>
      </c>
      <c r="G188" s="161">
        <v>70</v>
      </c>
      <c r="H188" s="161">
        <v>62.683999999999997</v>
      </c>
      <c r="I188" s="238">
        <f>H188/G188*100</f>
        <v>89.548571428571421</v>
      </c>
    </row>
    <row r="189" spans="1:9" ht="12" customHeight="1">
      <c r="A189" s="63" t="s">
        <v>120</v>
      </c>
      <c r="B189" s="112" t="s">
        <v>67</v>
      </c>
      <c r="C189" s="113" t="s">
        <v>20</v>
      </c>
      <c r="D189" s="113" t="s">
        <v>8</v>
      </c>
      <c r="E189" s="6" t="s">
        <v>238</v>
      </c>
      <c r="F189" s="120" t="s">
        <v>159</v>
      </c>
      <c r="G189" s="161">
        <v>2</v>
      </c>
      <c r="H189" s="161">
        <v>0</v>
      </c>
      <c r="I189" s="238">
        <f>H189/G189*100</f>
        <v>0</v>
      </c>
    </row>
    <row r="190" spans="1:9" ht="12" customHeight="1">
      <c r="A190" s="63" t="s">
        <v>178</v>
      </c>
      <c r="B190" s="112" t="s">
        <v>67</v>
      </c>
      <c r="C190" s="113" t="s">
        <v>20</v>
      </c>
      <c r="D190" s="113" t="s">
        <v>8</v>
      </c>
      <c r="E190" s="6" t="s">
        <v>238</v>
      </c>
      <c r="F190" s="120" t="s">
        <v>179</v>
      </c>
      <c r="G190" s="161">
        <f>67.9+70+6.202+1</f>
        <v>145.102</v>
      </c>
      <c r="H190" s="161">
        <f>2.131+142.113</f>
        <v>144.244</v>
      </c>
      <c r="I190" s="238">
        <f>H190/G190*100</f>
        <v>99.408691816790935</v>
      </c>
    </row>
    <row r="191" spans="1:9" ht="15.75" customHeight="1">
      <c r="A191" s="114" t="s">
        <v>32</v>
      </c>
      <c r="B191" s="112" t="s">
        <v>67</v>
      </c>
      <c r="C191" s="113" t="s">
        <v>20</v>
      </c>
      <c r="D191" s="113" t="s">
        <v>8</v>
      </c>
      <c r="E191" s="6" t="s">
        <v>237</v>
      </c>
      <c r="F191" s="113"/>
      <c r="G191" s="162">
        <f>G192</f>
        <v>1284.9010000000001</v>
      </c>
      <c r="H191" s="162">
        <f>H192</f>
        <v>1000.756</v>
      </c>
      <c r="I191" s="238">
        <f>H191/G191*100</f>
        <v>77.885844901669472</v>
      </c>
    </row>
    <row r="192" spans="1:9">
      <c r="A192" s="114" t="s">
        <v>44</v>
      </c>
      <c r="B192" s="112" t="s">
        <v>67</v>
      </c>
      <c r="C192" s="113" t="s">
        <v>20</v>
      </c>
      <c r="D192" s="113" t="s">
        <v>8</v>
      </c>
      <c r="E192" s="6" t="s">
        <v>239</v>
      </c>
      <c r="F192" s="113"/>
      <c r="G192" s="162">
        <f>G193+G197+G199+0.008</f>
        <v>1284.9010000000001</v>
      </c>
      <c r="H192" s="162">
        <f>H193+H197+H199+0.008</f>
        <v>1000.756</v>
      </c>
      <c r="I192" s="238">
        <f>H192/G192*100</f>
        <v>77.885844901669472</v>
      </c>
    </row>
    <row r="193" spans="1:9">
      <c r="A193" s="63" t="s">
        <v>142</v>
      </c>
      <c r="B193" s="112" t="s">
        <v>67</v>
      </c>
      <c r="C193" s="113" t="s">
        <v>20</v>
      </c>
      <c r="D193" s="113" t="s">
        <v>8</v>
      </c>
      <c r="E193" s="6" t="s">
        <v>239</v>
      </c>
      <c r="F193" s="115" t="s">
        <v>162</v>
      </c>
      <c r="G193" s="161">
        <f>G194+G195+G196</f>
        <v>906.96399999999994</v>
      </c>
      <c r="H193" s="161">
        <f>H194+H195+H196</f>
        <v>833.7059999999999</v>
      </c>
      <c r="I193" s="238">
        <f>H193/G193*100</f>
        <v>91.922722401330148</v>
      </c>
    </row>
    <row r="194" spans="1:9" ht="24" customHeight="1">
      <c r="A194" s="63" t="s">
        <v>143</v>
      </c>
      <c r="B194" s="112" t="s">
        <v>67</v>
      </c>
      <c r="C194" s="113" t="s">
        <v>20</v>
      </c>
      <c r="D194" s="113" t="s">
        <v>8</v>
      </c>
      <c r="E194" s="6" t="s">
        <v>239</v>
      </c>
      <c r="F194" s="115" t="s">
        <v>163</v>
      </c>
      <c r="G194" s="161">
        <f>478.555+88.189</f>
        <v>566.74400000000003</v>
      </c>
      <c r="H194" s="161">
        <v>544.26599999999996</v>
      </c>
      <c r="I194" s="238">
        <f>H194/G194*100</f>
        <v>96.03383538246544</v>
      </c>
    </row>
    <row r="195" spans="1:9" ht="25.5">
      <c r="A195" s="63" t="s">
        <v>144</v>
      </c>
      <c r="B195" s="112" t="s">
        <v>67</v>
      </c>
      <c r="C195" s="113" t="s">
        <v>20</v>
      </c>
      <c r="D195" s="113" t="s">
        <v>8</v>
      </c>
      <c r="E195" s="6" t="s">
        <v>239</v>
      </c>
      <c r="F195" s="115" t="s">
        <v>164</v>
      </c>
      <c r="G195" s="161">
        <v>160.69999999999999</v>
      </c>
      <c r="H195" s="161">
        <f>131.46+1.656</f>
        <v>133.11600000000001</v>
      </c>
      <c r="I195" s="238">
        <f>H195/G195*100</f>
        <v>82.835096453018068</v>
      </c>
    </row>
    <row r="196" spans="1:9" ht="38.25">
      <c r="A196" s="65" t="s">
        <v>200</v>
      </c>
      <c r="B196" s="112" t="s">
        <v>67</v>
      </c>
      <c r="C196" s="113" t="s">
        <v>20</v>
      </c>
      <c r="D196" s="113" t="s">
        <v>8</v>
      </c>
      <c r="E196" s="6" t="s">
        <v>239</v>
      </c>
      <c r="F196" s="115" t="s">
        <v>201</v>
      </c>
      <c r="G196" s="161">
        <f>144.52+35</f>
        <v>179.52</v>
      </c>
      <c r="H196" s="161">
        <v>156.32400000000001</v>
      </c>
      <c r="I196" s="238">
        <f>H196/G196*100</f>
        <v>87.078877005347593</v>
      </c>
    </row>
    <row r="197" spans="1:9" ht="25.5">
      <c r="A197" s="63" t="s">
        <v>116</v>
      </c>
      <c r="B197" s="112" t="s">
        <v>67</v>
      </c>
      <c r="C197" s="113" t="s">
        <v>20</v>
      </c>
      <c r="D197" s="113" t="s">
        <v>8</v>
      </c>
      <c r="E197" s="6" t="s">
        <v>239</v>
      </c>
      <c r="F197" s="120" t="s">
        <v>155</v>
      </c>
      <c r="G197" s="161">
        <f>G198</f>
        <v>376.92899999999997</v>
      </c>
      <c r="H197" s="161">
        <f>H198</f>
        <v>167.042</v>
      </c>
      <c r="I197" s="238">
        <f>H197/G197*100</f>
        <v>44.316568902896833</v>
      </c>
    </row>
    <row r="198" spans="1:9" ht="25.5">
      <c r="A198" s="63" t="s">
        <v>117</v>
      </c>
      <c r="B198" s="112" t="s">
        <v>67</v>
      </c>
      <c r="C198" s="113" t="s">
        <v>20</v>
      </c>
      <c r="D198" s="113" t="s">
        <v>8</v>
      </c>
      <c r="E198" s="6" t="s">
        <v>239</v>
      </c>
      <c r="F198" s="120" t="s">
        <v>156</v>
      </c>
      <c r="G198" s="161">
        <f>386.929-10</f>
        <v>376.92899999999997</v>
      </c>
      <c r="H198" s="161">
        <v>167.042</v>
      </c>
      <c r="I198" s="238">
        <f>H198/G198*100</f>
        <v>44.316568902896833</v>
      </c>
    </row>
    <row r="199" spans="1:9">
      <c r="A199" s="63" t="s">
        <v>118</v>
      </c>
      <c r="B199" s="112" t="s">
        <v>67</v>
      </c>
      <c r="C199" s="113" t="s">
        <v>20</v>
      </c>
      <c r="D199" s="113" t="s">
        <v>8</v>
      </c>
      <c r="E199" s="6" t="s">
        <v>239</v>
      </c>
      <c r="F199" s="120" t="s">
        <v>157</v>
      </c>
      <c r="G199" s="161">
        <f>G200</f>
        <v>1</v>
      </c>
      <c r="H199" s="161">
        <f>H200</f>
        <v>0</v>
      </c>
      <c r="I199" s="238">
        <f>H199/G199*100</f>
        <v>0</v>
      </c>
    </row>
    <row r="200" spans="1:9" ht="14.25" customHeight="1">
      <c r="A200" s="63" t="s">
        <v>120</v>
      </c>
      <c r="B200" s="112" t="s">
        <v>67</v>
      </c>
      <c r="C200" s="113" t="s">
        <v>20</v>
      </c>
      <c r="D200" s="113" t="s">
        <v>8</v>
      </c>
      <c r="E200" s="6" t="s">
        <v>239</v>
      </c>
      <c r="F200" s="120" t="s">
        <v>159</v>
      </c>
      <c r="G200" s="161">
        <v>1</v>
      </c>
      <c r="H200" s="161">
        <v>0</v>
      </c>
      <c r="I200" s="238">
        <f>H200/G200*100</f>
        <v>0</v>
      </c>
    </row>
    <row r="201" spans="1:9" ht="63.75">
      <c r="A201" s="114" t="s">
        <v>272</v>
      </c>
      <c r="B201" s="112" t="s">
        <v>67</v>
      </c>
      <c r="C201" s="113" t="s">
        <v>20</v>
      </c>
      <c r="D201" s="113" t="s">
        <v>8</v>
      </c>
      <c r="E201" s="6" t="s">
        <v>257</v>
      </c>
      <c r="F201" s="120"/>
      <c r="G201" s="162">
        <f t="shared" ref="G201:H202" si="24">G202</f>
        <v>8.8000000000000007</v>
      </c>
      <c r="H201" s="162">
        <f t="shared" si="24"/>
        <v>8.8000000000000007</v>
      </c>
      <c r="I201" s="238">
        <f>H201/G201*100</f>
        <v>100</v>
      </c>
    </row>
    <row r="202" spans="1:9">
      <c r="A202" s="114" t="s">
        <v>142</v>
      </c>
      <c r="B202" s="112" t="s">
        <v>67</v>
      </c>
      <c r="C202" s="113" t="s">
        <v>20</v>
      </c>
      <c r="D202" s="113" t="s">
        <v>8</v>
      </c>
      <c r="E202" s="6" t="s">
        <v>257</v>
      </c>
      <c r="F202" s="120" t="s">
        <v>162</v>
      </c>
      <c r="G202" s="162">
        <f t="shared" si="24"/>
        <v>8.8000000000000007</v>
      </c>
      <c r="H202" s="162">
        <f t="shared" si="24"/>
        <v>8.8000000000000007</v>
      </c>
      <c r="I202" s="238">
        <f>H202/G202*100</f>
        <v>100</v>
      </c>
    </row>
    <row r="203" spans="1:9" ht="25.5">
      <c r="A203" s="114" t="s">
        <v>144</v>
      </c>
      <c r="B203" s="112" t="s">
        <v>67</v>
      </c>
      <c r="C203" s="113" t="s">
        <v>20</v>
      </c>
      <c r="D203" s="113" t="s">
        <v>8</v>
      </c>
      <c r="E203" s="6" t="s">
        <v>257</v>
      </c>
      <c r="F203" s="120" t="s">
        <v>164</v>
      </c>
      <c r="G203" s="162">
        <v>8.8000000000000007</v>
      </c>
      <c r="H203" s="162">
        <v>8.8000000000000007</v>
      </c>
      <c r="I203" s="238">
        <f>H203/G203*100</f>
        <v>100</v>
      </c>
    </row>
    <row r="204" spans="1:9" ht="12.75" hidden="1" customHeight="1">
      <c r="A204" s="147" t="s">
        <v>108</v>
      </c>
      <c r="B204" s="112" t="s">
        <v>67</v>
      </c>
      <c r="C204" s="113" t="s">
        <v>20</v>
      </c>
      <c r="D204" s="113" t="s">
        <v>8</v>
      </c>
      <c r="E204" s="6"/>
      <c r="F204" s="113"/>
      <c r="G204" s="162">
        <f t="shared" ref="G204:I206" si="25">G205</f>
        <v>0</v>
      </c>
      <c r="H204" s="162">
        <f t="shared" si="25"/>
        <v>0</v>
      </c>
      <c r="I204" s="94">
        <f t="shared" si="25"/>
        <v>0</v>
      </c>
    </row>
    <row r="205" spans="1:9" ht="12.75" hidden="1" customHeight="1">
      <c r="A205" s="143" t="s">
        <v>60</v>
      </c>
      <c r="B205" s="112" t="s">
        <v>67</v>
      </c>
      <c r="C205" s="113" t="s">
        <v>20</v>
      </c>
      <c r="D205" s="113" t="s">
        <v>8</v>
      </c>
      <c r="E205" s="113" t="s">
        <v>24</v>
      </c>
      <c r="F205" s="159"/>
      <c r="G205" s="162">
        <f t="shared" si="25"/>
        <v>0</v>
      </c>
      <c r="H205" s="162">
        <f t="shared" si="25"/>
        <v>0</v>
      </c>
      <c r="I205" s="94">
        <f t="shared" si="25"/>
        <v>0</v>
      </c>
    </row>
    <row r="206" spans="1:9" ht="12.75" hidden="1" customHeight="1">
      <c r="A206" s="143" t="s">
        <v>2</v>
      </c>
      <c r="B206" s="112" t="s">
        <v>67</v>
      </c>
      <c r="C206" s="113" t="s">
        <v>20</v>
      </c>
      <c r="D206" s="113" t="s">
        <v>8</v>
      </c>
      <c r="E206" s="113" t="s">
        <v>3</v>
      </c>
      <c r="F206" s="144"/>
      <c r="G206" s="162">
        <f t="shared" si="25"/>
        <v>0</v>
      </c>
      <c r="H206" s="162">
        <f t="shared" si="25"/>
        <v>0</v>
      </c>
      <c r="I206" s="94">
        <f t="shared" si="25"/>
        <v>0</v>
      </c>
    </row>
    <row r="207" spans="1:9" ht="12.75" hidden="1" customHeight="1">
      <c r="A207" s="111" t="s">
        <v>45</v>
      </c>
      <c r="B207" s="112" t="s">
        <v>67</v>
      </c>
      <c r="C207" s="113" t="s">
        <v>20</v>
      </c>
      <c r="D207" s="113" t="s">
        <v>8</v>
      </c>
      <c r="E207" s="113" t="s">
        <v>3</v>
      </c>
      <c r="F207" s="120" t="s">
        <v>30</v>
      </c>
      <c r="G207" s="162"/>
      <c r="H207" s="162"/>
      <c r="I207" s="94"/>
    </row>
    <row r="208" spans="1:9" ht="38.25" hidden="1" customHeight="1">
      <c r="A208" s="114" t="s">
        <v>145</v>
      </c>
      <c r="B208" s="112" t="s">
        <v>67</v>
      </c>
      <c r="C208" s="113" t="s">
        <v>20</v>
      </c>
      <c r="D208" s="113" t="s">
        <v>8</v>
      </c>
      <c r="E208" s="6">
        <v>4218054</v>
      </c>
      <c r="F208" s="120"/>
      <c r="G208" s="162">
        <f t="shared" ref="G208:I210" si="26">G209</f>
        <v>0</v>
      </c>
      <c r="H208" s="162">
        <f t="shared" si="26"/>
        <v>0</v>
      </c>
      <c r="I208" s="94">
        <f t="shared" si="26"/>
        <v>0</v>
      </c>
    </row>
    <row r="209" spans="1:9" ht="63.75" hidden="1" customHeight="1">
      <c r="A209" s="114" t="s">
        <v>284</v>
      </c>
      <c r="B209" s="112" t="s">
        <v>67</v>
      </c>
      <c r="C209" s="113" t="s">
        <v>20</v>
      </c>
      <c r="D209" s="113" t="s">
        <v>8</v>
      </c>
      <c r="E209" s="6">
        <v>4218054</v>
      </c>
      <c r="F209" s="120"/>
      <c r="G209" s="162">
        <f t="shared" si="26"/>
        <v>0</v>
      </c>
      <c r="H209" s="162">
        <f t="shared" si="26"/>
        <v>0</v>
      </c>
      <c r="I209" s="94">
        <f t="shared" si="26"/>
        <v>0</v>
      </c>
    </row>
    <row r="210" spans="1:9" ht="12.75" hidden="1" customHeight="1">
      <c r="A210" s="114" t="s">
        <v>142</v>
      </c>
      <c r="B210" s="112" t="s">
        <v>67</v>
      </c>
      <c r="C210" s="113" t="s">
        <v>20</v>
      </c>
      <c r="D210" s="113" t="s">
        <v>8</v>
      </c>
      <c r="E210" s="6">
        <v>4218054</v>
      </c>
      <c r="F210" s="120" t="s">
        <v>162</v>
      </c>
      <c r="G210" s="162">
        <f t="shared" si="26"/>
        <v>0</v>
      </c>
      <c r="H210" s="162">
        <f t="shared" si="26"/>
        <v>0</v>
      </c>
      <c r="I210" s="94">
        <f t="shared" si="26"/>
        <v>0</v>
      </c>
    </row>
    <row r="211" spans="1:9" ht="12.75" hidden="1" customHeight="1">
      <c r="A211" s="114" t="s">
        <v>146</v>
      </c>
      <c r="B211" s="112" t="s">
        <v>67</v>
      </c>
      <c r="C211" s="113" t="s">
        <v>20</v>
      </c>
      <c r="D211" s="113" t="s">
        <v>8</v>
      </c>
      <c r="E211" s="6">
        <v>4218054</v>
      </c>
      <c r="F211" s="120" t="s">
        <v>164</v>
      </c>
      <c r="G211" s="162">
        <v>0</v>
      </c>
      <c r="H211" s="162">
        <v>0</v>
      </c>
      <c r="I211" s="94">
        <v>0</v>
      </c>
    </row>
    <row r="212" spans="1:9" ht="43.5" customHeight="1">
      <c r="A212" s="114" t="s">
        <v>381</v>
      </c>
      <c r="B212" s="112" t="s">
        <v>67</v>
      </c>
      <c r="C212" s="113" t="s">
        <v>20</v>
      </c>
      <c r="D212" s="113" t="s">
        <v>8</v>
      </c>
      <c r="E212" s="6" t="s">
        <v>382</v>
      </c>
      <c r="F212" s="113"/>
      <c r="G212" s="162">
        <f>G213</f>
        <v>448.589</v>
      </c>
      <c r="H212" s="162">
        <f>H213</f>
        <v>448.589</v>
      </c>
      <c r="I212" s="238">
        <f>H212/G212*100</f>
        <v>100</v>
      </c>
    </row>
    <row r="213" spans="1:9" ht="12.75" customHeight="1">
      <c r="A213" s="63" t="s">
        <v>142</v>
      </c>
      <c r="B213" s="112" t="s">
        <v>67</v>
      </c>
      <c r="C213" s="113" t="s">
        <v>20</v>
      </c>
      <c r="D213" s="113" t="s">
        <v>8</v>
      </c>
      <c r="E213" s="6" t="s">
        <v>382</v>
      </c>
      <c r="F213" s="115" t="s">
        <v>162</v>
      </c>
      <c r="G213" s="161">
        <f>G214+G215</f>
        <v>448.589</v>
      </c>
      <c r="H213" s="161">
        <f>H214+H215</f>
        <v>448.589</v>
      </c>
      <c r="I213" s="238">
        <f>H213/G213*100</f>
        <v>100</v>
      </c>
    </row>
    <row r="214" spans="1:9" ht="25.5" customHeight="1">
      <c r="A214" s="63" t="s">
        <v>143</v>
      </c>
      <c r="B214" s="112" t="s">
        <v>67</v>
      </c>
      <c r="C214" s="113" t="s">
        <v>20</v>
      </c>
      <c r="D214" s="113" t="s">
        <v>8</v>
      </c>
      <c r="E214" s="6" t="s">
        <v>382</v>
      </c>
      <c r="F214" s="115" t="s">
        <v>163</v>
      </c>
      <c r="G214" s="161">
        <v>344.53899999999999</v>
      </c>
      <c r="H214" s="161">
        <v>344.53899999999999</v>
      </c>
      <c r="I214" s="238">
        <f>H214/G214*100</f>
        <v>100</v>
      </c>
    </row>
    <row r="215" spans="1:9" ht="40.5" customHeight="1">
      <c r="A215" s="65" t="s">
        <v>200</v>
      </c>
      <c r="B215" s="112" t="s">
        <v>67</v>
      </c>
      <c r="C215" s="113" t="s">
        <v>20</v>
      </c>
      <c r="D215" s="113" t="s">
        <v>8</v>
      </c>
      <c r="E215" s="6" t="s">
        <v>382</v>
      </c>
      <c r="F215" s="115" t="s">
        <v>201</v>
      </c>
      <c r="G215" s="161">
        <v>104.05</v>
      </c>
      <c r="H215" s="161">
        <v>104.05</v>
      </c>
      <c r="I215" s="238">
        <f>H215/G215*100</f>
        <v>100</v>
      </c>
    </row>
    <row r="216" spans="1:9">
      <c r="A216" s="148" t="s">
        <v>59</v>
      </c>
      <c r="B216" s="109" t="s">
        <v>67</v>
      </c>
      <c r="C216" s="136">
        <v>10</v>
      </c>
      <c r="D216" s="136"/>
      <c r="E216" s="136"/>
      <c r="F216" s="149"/>
      <c r="G216" s="163">
        <f>G217+G221+G226+G231</f>
        <v>223</v>
      </c>
      <c r="H216" s="163">
        <f>H217+H221+H226+H231</f>
        <v>222.86600000000001</v>
      </c>
      <c r="I216" s="238">
        <f>H216/G216*100</f>
        <v>99.93991031390135</v>
      </c>
    </row>
    <row r="217" spans="1:9">
      <c r="A217" s="148" t="s">
        <v>41</v>
      </c>
      <c r="B217" s="109" t="s">
        <v>67</v>
      </c>
      <c r="C217" s="150">
        <v>10</v>
      </c>
      <c r="D217" s="105" t="s">
        <v>8</v>
      </c>
      <c r="E217" s="109"/>
      <c r="F217" s="119"/>
      <c r="G217" s="164">
        <f>SUM(G218)</f>
        <v>223</v>
      </c>
      <c r="H217" s="164">
        <f>SUM(H218)</f>
        <v>222.86600000000001</v>
      </c>
      <c r="I217" s="238">
        <f>H217/G217*100</f>
        <v>99.93991031390135</v>
      </c>
    </row>
    <row r="218" spans="1:9">
      <c r="A218" s="78" t="s">
        <v>29</v>
      </c>
      <c r="B218" s="112" t="s">
        <v>67</v>
      </c>
      <c r="C218" s="151">
        <v>10</v>
      </c>
      <c r="D218" s="113" t="s">
        <v>8</v>
      </c>
      <c r="E218" s="112" t="s">
        <v>240</v>
      </c>
      <c r="F218" s="120"/>
      <c r="G218" s="161">
        <f t="shared" ref="G218:H219" si="27">G219</f>
        <v>223</v>
      </c>
      <c r="H218" s="161">
        <f t="shared" si="27"/>
        <v>222.86600000000001</v>
      </c>
      <c r="I218" s="238">
        <f>H218/G218*100</f>
        <v>99.93991031390135</v>
      </c>
    </row>
    <row r="219" spans="1:9" ht="25.5">
      <c r="A219" s="78" t="s">
        <v>147</v>
      </c>
      <c r="B219" s="112" t="s">
        <v>67</v>
      </c>
      <c r="C219" s="151">
        <v>10</v>
      </c>
      <c r="D219" s="113" t="s">
        <v>8</v>
      </c>
      <c r="E219" s="112" t="s">
        <v>241</v>
      </c>
      <c r="F219" s="120"/>
      <c r="G219" s="161">
        <f t="shared" si="27"/>
        <v>223</v>
      </c>
      <c r="H219" s="161">
        <f t="shared" si="27"/>
        <v>222.86600000000001</v>
      </c>
      <c r="I219" s="238">
        <f>H219/G219*100</f>
        <v>99.93991031390135</v>
      </c>
    </row>
    <row r="220" spans="1:9" ht="25.5">
      <c r="A220" s="79" t="s">
        <v>285</v>
      </c>
      <c r="B220" s="112" t="s">
        <v>67</v>
      </c>
      <c r="C220" s="151">
        <v>10</v>
      </c>
      <c r="D220" s="113" t="s">
        <v>8</v>
      </c>
      <c r="E220" s="112" t="s">
        <v>241</v>
      </c>
      <c r="F220" s="120" t="s">
        <v>165</v>
      </c>
      <c r="G220" s="161">
        <f>G235</f>
        <v>223</v>
      </c>
      <c r="H220" s="161">
        <f>H235</f>
        <v>222.86600000000001</v>
      </c>
      <c r="I220" s="238">
        <f>H220/G220*100</f>
        <v>99.93991031390135</v>
      </c>
    </row>
    <row r="221" spans="1:9" ht="12.75" hidden="1" customHeight="1">
      <c r="A221" s="78" t="s">
        <v>109</v>
      </c>
      <c r="B221" s="112" t="s">
        <v>67</v>
      </c>
      <c r="C221" s="151">
        <v>10</v>
      </c>
      <c r="D221" s="113" t="s">
        <v>43</v>
      </c>
      <c r="E221" s="112" t="s">
        <v>241</v>
      </c>
      <c r="F221" s="120"/>
      <c r="G221" s="161">
        <f t="shared" ref="G221:I224" si="28">G222</f>
        <v>0</v>
      </c>
      <c r="H221" s="161">
        <f t="shared" si="28"/>
        <v>0</v>
      </c>
      <c r="I221" s="239">
        <f t="shared" si="28"/>
        <v>0</v>
      </c>
    </row>
    <row r="222" spans="1:9" ht="12.75" hidden="1" customHeight="1">
      <c r="A222" s="79" t="s">
        <v>26</v>
      </c>
      <c r="B222" s="112" t="s">
        <v>67</v>
      </c>
      <c r="C222" s="151">
        <v>10</v>
      </c>
      <c r="D222" s="113" t="s">
        <v>43</v>
      </c>
      <c r="E222" s="112" t="s">
        <v>241</v>
      </c>
      <c r="F222" s="120"/>
      <c r="G222" s="161">
        <f t="shared" si="28"/>
        <v>0</v>
      </c>
      <c r="H222" s="161">
        <f t="shared" si="28"/>
        <v>0</v>
      </c>
      <c r="I222" s="239">
        <f t="shared" si="28"/>
        <v>0</v>
      </c>
    </row>
    <row r="223" spans="1:9" ht="51" hidden="1" customHeight="1">
      <c r="A223" s="78" t="s">
        <v>286</v>
      </c>
      <c r="B223" s="112" t="s">
        <v>67</v>
      </c>
      <c r="C223" s="151">
        <v>10</v>
      </c>
      <c r="D223" s="113" t="s">
        <v>43</v>
      </c>
      <c r="E223" s="112" t="s">
        <v>241</v>
      </c>
      <c r="F223" s="120"/>
      <c r="G223" s="161">
        <f t="shared" si="28"/>
        <v>0</v>
      </c>
      <c r="H223" s="161">
        <f t="shared" si="28"/>
        <v>0</v>
      </c>
      <c r="I223" s="239">
        <f t="shared" si="28"/>
        <v>0</v>
      </c>
    </row>
    <row r="224" spans="1:9" ht="63.75" hidden="1" customHeight="1">
      <c r="A224" s="79" t="s">
        <v>287</v>
      </c>
      <c r="B224" s="112" t="s">
        <v>67</v>
      </c>
      <c r="C224" s="151">
        <v>10</v>
      </c>
      <c r="D224" s="113" t="s">
        <v>43</v>
      </c>
      <c r="E224" s="112" t="s">
        <v>241</v>
      </c>
      <c r="F224" s="120"/>
      <c r="G224" s="161">
        <f t="shared" si="28"/>
        <v>0</v>
      </c>
      <c r="H224" s="161">
        <f t="shared" si="28"/>
        <v>0</v>
      </c>
      <c r="I224" s="239">
        <f t="shared" si="28"/>
        <v>0</v>
      </c>
    </row>
    <row r="225" spans="1:9" ht="12.75" hidden="1" customHeight="1">
      <c r="A225" s="78" t="s">
        <v>31</v>
      </c>
      <c r="B225" s="112" t="s">
        <v>67</v>
      </c>
      <c r="C225" s="151">
        <v>10</v>
      </c>
      <c r="D225" s="113" t="s">
        <v>43</v>
      </c>
      <c r="E225" s="112" t="s">
        <v>241</v>
      </c>
      <c r="F225" s="120" t="s">
        <v>23</v>
      </c>
      <c r="G225" s="161">
        <f>1400-1400</f>
        <v>0</v>
      </c>
      <c r="H225" s="161">
        <f>1400-1400</f>
        <v>0</v>
      </c>
      <c r="I225" s="239">
        <f>1400-1400</f>
        <v>0</v>
      </c>
    </row>
    <row r="226" spans="1:9" ht="12.75" hidden="1" customHeight="1">
      <c r="A226" s="78" t="s">
        <v>91</v>
      </c>
      <c r="B226" s="112" t="s">
        <v>67</v>
      </c>
      <c r="C226" s="151">
        <v>10</v>
      </c>
      <c r="D226" s="113" t="s">
        <v>16</v>
      </c>
      <c r="E226" s="112" t="s">
        <v>241</v>
      </c>
      <c r="F226" s="120"/>
      <c r="G226" s="161">
        <f t="shared" ref="G226:I229" si="29">G227</f>
        <v>0</v>
      </c>
      <c r="H226" s="161">
        <f t="shared" si="29"/>
        <v>0</v>
      </c>
      <c r="I226" s="239">
        <f t="shared" si="29"/>
        <v>0</v>
      </c>
    </row>
    <row r="227" spans="1:9" ht="12.75" hidden="1" customHeight="1">
      <c r="A227" s="79" t="s">
        <v>26</v>
      </c>
      <c r="B227" s="112" t="s">
        <v>67</v>
      </c>
      <c r="C227" s="151">
        <v>10</v>
      </c>
      <c r="D227" s="113" t="s">
        <v>16</v>
      </c>
      <c r="E227" s="112" t="s">
        <v>241</v>
      </c>
      <c r="F227" s="120"/>
      <c r="G227" s="161">
        <f t="shared" si="29"/>
        <v>0</v>
      </c>
      <c r="H227" s="161">
        <f t="shared" si="29"/>
        <v>0</v>
      </c>
      <c r="I227" s="239">
        <f t="shared" si="29"/>
        <v>0</v>
      </c>
    </row>
    <row r="228" spans="1:9" ht="51" hidden="1" customHeight="1">
      <c r="A228" s="78" t="s">
        <v>286</v>
      </c>
      <c r="B228" s="112" t="s">
        <v>67</v>
      </c>
      <c r="C228" s="151">
        <v>10</v>
      </c>
      <c r="D228" s="113" t="s">
        <v>16</v>
      </c>
      <c r="E228" s="112" t="s">
        <v>241</v>
      </c>
      <c r="F228" s="120"/>
      <c r="G228" s="161">
        <f t="shared" si="29"/>
        <v>0</v>
      </c>
      <c r="H228" s="161">
        <f t="shared" si="29"/>
        <v>0</v>
      </c>
      <c r="I228" s="239">
        <f t="shared" si="29"/>
        <v>0</v>
      </c>
    </row>
    <row r="229" spans="1:9" ht="63.75" hidden="1" customHeight="1">
      <c r="A229" s="79" t="s">
        <v>287</v>
      </c>
      <c r="B229" s="112" t="s">
        <v>67</v>
      </c>
      <c r="C229" s="151">
        <v>10</v>
      </c>
      <c r="D229" s="113" t="s">
        <v>16</v>
      </c>
      <c r="E229" s="112" t="s">
        <v>241</v>
      </c>
      <c r="F229" s="120"/>
      <c r="G229" s="161">
        <f t="shared" si="29"/>
        <v>0</v>
      </c>
      <c r="H229" s="161">
        <f t="shared" si="29"/>
        <v>0</v>
      </c>
      <c r="I229" s="239">
        <f t="shared" si="29"/>
        <v>0</v>
      </c>
    </row>
    <row r="230" spans="1:9" ht="12.75" hidden="1" customHeight="1">
      <c r="A230" s="78" t="s">
        <v>31</v>
      </c>
      <c r="B230" s="112" t="s">
        <v>67</v>
      </c>
      <c r="C230" s="151">
        <v>10</v>
      </c>
      <c r="D230" s="113" t="s">
        <v>16</v>
      </c>
      <c r="E230" s="112" t="s">
        <v>241</v>
      </c>
      <c r="F230" s="120" t="s">
        <v>23</v>
      </c>
      <c r="G230" s="161"/>
      <c r="H230" s="161"/>
      <c r="I230" s="239"/>
    </row>
    <row r="231" spans="1:9" ht="12.75" hidden="1" customHeight="1">
      <c r="A231" s="148" t="s">
        <v>68</v>
      </c>
      <c r="B231" s="112" t="s">
        <v>67</v>
      </c>
      <c r="C231" s="151">
        <v>10</v>
      </c>
      <c r="D231" s="113" t="s">
        <v>9</v>
      </c>
      <c r="E231" s="112" t="s">
        <v>241</v>
      </c>
      <c r="F231" s="120"/>
      <c r="G231" s="161">
        <f t="shared" ref="G231:I233" si="30">G232</f>
        <v>0</v>
      </c>
      <c r="H231" s="161">
        <f t="shared" si="30"/>
        <v>0</v>
      </c>
      <c r="I231" s="239">
        <f t="shared" si="30"/>
        <v>0</v>
      </c>
    </row>
    <row r="232" spans="1:9" ht="12.75" hidden="1" customHeight="1">
      <c r="A232" s="152" t="s">
        <v>60</v>
      </c>
      <c r="B232" s="112" t="s">
        <v>67</v>
      </c>
      <c r="C232" s="113" t="s">
        <v>53</v>
      </c>
      <c r="D232" s="113" t="s">
        <v>9</v>
      </c>
      <c r="E232" s="112" t="s">
        <v>241</v>
      </c>
      <c r="F232" s="108"/>
      <c r="G232" s="161">
        <f t="shared" si="30"/>
        <v>0</v>
      </c>
      <c r="H232" s="161">
        <f t="shared" si="30"/>
        <v>0</v>
      </c>
      <c r="I232" s="239">
        <f t="shared" si="30"/>
        <v>0</v>
      </c>
    </row>
    <row r="233" spans="1:9" ht="12.75" hidden="1" customHeight="1">
      <c r="A233" s="152" t="s">
        <v>2</v>
      </c>
      <c r="B233" s="112" t="s">
        <v>67</v>
      </c>
      <c r="C233" s="113" t="s">
        <v>53</v>
      </c>
      <c r="D233" s="113" t="s">
        <v>9</v>
      </c>
      <c r="E233" s="112" t="s">
        <v>241</v>
      </c>
      <c r="F233" s="144"/>
      <c r="G233" s="161">
        <f t="shared" si="30"/>
        <v>0</v>
      </c>
      <c r="H233" s="161">
        <f t="shared" si="30"/>
        <v>0</v>
      </c>
      <c r="I233" s="239">
        <f t="shared" si="30"/>
        <v>0</v>
      </c>
    </row>
    <row r="234" spans="1:9" ht="12.75" hidden="1" customHeight="1">
      <c r="A234" s="111" t="s">
        <v>45</v>
      </c>
      <c r="B234" s="112" t="s">
        <v>67</v>
      </c>
      <c r="C234" s="113" t="s">
        <v>53</v>
      </c>
      <c r="D234" s="113" t="s">
        <v>9</v>
      </c>
      <c r="E234" s="112" t="s">
        <v>241</v>
      </c>
      <c r="F234" s="120" t="s">
        <v>30</v>
      </c>
      <c r="G234" s="161"/>
      <c r="H234" s="161"/>
      <c r="I234" s="239"/>
    </row>
    <row r="235" spans="1:9" ht="25.5">
      <c r="A235" s="147" t="s">
        <v>148</v>
      </c>
      <c r="B235" s="112" t="s">
        <v>67</v>
      </c>
      <c r="C235" s="151">
        <v>10</v>
      </c>
      <c r="D235" s="113" t="s">
        <v>8</v>
      </c>
      <c r="E235" s="112" t="s">
        <v>241</v>
      </c>
      <c r="F235" s="120" t="s">
        <v>166</v>
      </c>
      <c r="G235" s="161">
        <f>130+83+10</f>
        <v>223</v>
      </c>
      <c r="H235" s="161">
        <v>222.86600000000001</v>
      </c>
      <c r="I235" s="238">
        <f>H235/G235*100</f>
        <v>99.93991031390135</v>
      </c>
    </row>
    <row r="236" spans="1:9">
      <c r="A236" s="153" t="s">
        <v>58</v>
      </c>
      <c r="B236" s="109" t="s">
        <v>67</v>
      </c>
      <c r="C236" s="109" t="s">
        <v>77</v>
      </c>
      <c r="D236" s="105"/>
      <c r="E236" s="136"/>
      <c r="F236" s="136"/>
      <c r="G236" s="163">
        <f>G237+G250</f>
        <v>2313.8559999999998</v>
      </c>
      <c r="H236" s="163">
        <f>H237+H250</f>
        <v>2309.2629999999999</v>
      </c>
      <c r="I236" s="238">
        <f>H236/G236*100</f>
        <v>99.801500179786473</v>
      </c>
    </row>
    <row r="237" spans="1:9" ht="12.75" hidden="1" customHeight="1">
      <c r="A237" s="153" t="s">
        <v>84</v>
      </c>
      <c r="B237" s="109" t="s">
        <v>67</v>
      </c>
      <c r="C237" s="105" t="s">
        <v>77</v>
      </c>
      <c r="D237" s="105" t="s">
        <v>8</v>
      </c>
      <c r="E237" s="136"/>
      <c r="F237" s="136"/>
      <c r="G237" s="163">
        <f>G241</f>
        <v>0</v>
      </c>
      <c r="H237" s="163">
        <f>H241</f>
        <v>0</v>
      </c>
      <c r="I237" s="240">
        <f>I241</f>
        <v>0</v>
      </c>
    </row>
    <row r="238" spans="1:9" ht="51" hidden="1" customHeight="1">
      <c r="A238" s="63" t="s">
        <v>288</v>
      </c>
      <c r="B238" s="112" t="s">
        <v>67</v>
      </c>
      <c r="C238" s="113" t="s">
        <v>77</v>
      </c>
      <c r="D238" s="113" t="s">
        <v>8</v>
      </c>
      <c r="E238" s="113" t="s">
        <v>70</v>
      </c>
      <c r="F238" s="120"/>
      <c r="G238" s="162">
        <f t="shared" ref="G238:I239" si="31">G239</f>
        <v>0</v>
      </c>
      <c r="H238" s="162">
        <f t="shared" si="31"/>
        <v>0</v>
      </c>
      <c r="I238" s="94">
        <f t="shared" si="31"/>
        <v>0</v>
      </c>
    </row>
    <row r="239" spans="1:9" ht="25.5" hidden="1" customHeight="1">
      <c r="A239" s="63" t="s">
        <v>289</v>
      </c>
      <c r="B239" s="112" t="s">
        <v>67</v>
      </c>
      <c r="C239" s="113" t="s">
        <v>77</v>
      </c>
      <c r="D239" s="113" t="s">
        <v>8</v>
      </c>
      <c r="E239" s="113" t="s">
        <v>89</v>
      </c>
      <c r="F239" s="120"/>
      <c r="G239" s="162">
        <f t="shared" si="31"/>
        <v>0</v>
      </c>
      <c r="H239" s="162">
        <f t="shared" si="31"/>
        <v>0</v>
      </c>
      <c r="I239" s="94">
        <f t="shared" si="31"/>
        <v>0</v>
      </c>
    </row>
    <row r="240" spans="1:9" ht="12.75" hidden="1" customHeight="1">
      <c r="A240" s="63" t="s">
        <v>71</v>
      </c>
      <c r="B240" s="112" t="s">
        <v>67</v>
      </c>
      <c r="C240" s="113" t="s">
        <v>77</v>
      </c>
      <c r="D240" s="113" t="s">
        <v>8</v>
      </c>
      <c r="E240" s="113" t="s">
        <v>89</v>
      </c>
      <c r="F240" s="120" t="s">
        <v>72</v>
      </c>
      <c r="G240" s="162">
        <v>0</v>
      </c>
      <c r="H240" s="162">
        <v>0</v>
      </c>
      <c r="I240" s="94">
        <v>0</v>
      </c>
    </row>
    <row r="241" spans="1:9" ht="12.75" hidden="1" customHeight="1">
      <c r="A241" s="146" t="s">
        <v>32</v>
      </c>
      <c r="B241" s="112" t="s">
        <v>67</v>
      </c>
      <c r="C241" s="113" t="s">
        <v>77</v>
      </c>
      <c r="D241" s="113" t="s">
        <v>8</v>
      </c>
      <c r="E241" s="113" t="s">
        <v>149</v>
      </c>
      <c r="F241" s="120"/>
      <c r="G241" s="162">
        <f>G242+G245+G247</f>
        <v>0</v>
      </c>
      <c r="H241" s="162">
        <f>H242+H245+H247</f>
        <v>0</v>
      </c>
      <c r="I241" s="94">
        <f>I242+I245+I247</f>
        <v>0</v>
      </c>
    </row>
    <row r="242" spans="1:9" ht="12.75" hidden="1" customHeight="1">
      <c r="A242" s="63" t="s">
        <v>142</v>
      </c>
      <c r="B242" s="112" t="s">
        <v>67</v>
      </c>
      <c r="C242" s="113" t="s">
        <v>77</v>
      </c>
      <c r="D242" s="113" t="s">
        <v>8</v>
      </c>
      <c r="E242" s="113" t="s">
        <v>150</v>
      </c>
      <c r="F242" s="120" t="s">
        <v>162</v>
      </c>
      <c r="G242" s="162">
        <f>G243+G244</f>
        <v>0</v>
      </c>
      <c r="H242" s="162">
        <f>H243+H244</f>
        <v>0</v>
      </c>
      <c r="I242" s="94">
        <f>I243+I244</f>
        <v>0</v>
      </c>
    </row>
    <row r="243" spans="1:9" ht="25.5" hidden="1" customHeight="1">
      <c r="A243" s="63" t="s">
        <v>143</v>
      </c>
      <c r="B243" s="112" t="s">
        <v>67</v>
      </c>
      <c r="C243" s="113" t="s">
        <v>77</v>
      </c>
      <c r="D243" s="113" t="s">
        <v>8</v>
      </c>
      <c r="E243" s="113" t="s">
        <v>150</v>
      </c>
      <c r="F243" s="120" t="s">
        <v>163</v>
      </c>
      <c r="G243" s="162">
        <v>0</v>
      </c>
      <c r="H243" s="162">
        <v>0</v>
      </c>
      <c r="I243" s="94">
        <v>0</v>
      </c>
    </row>
    <row r="244" spans="1:9" ht="25.5" hidden="1" customHeight="1">
      <c r="A244" s="114" t="s">
        <v>144</v>
      </c>
      <c r="B244" s="112" t="s">
        <v>67</v>
      </c>
      <c r="C244" s="113" t="s">
        <v>77</v>
      </c>
      <c r="D244" s="113" t="s">
        <v>8</v>
      </c>
      <c r="E244" s="113" t="s">
        <v>150</v>
      </c>
      <c r="F244" s="120" t="s">
        <v>164</v>
      </c>
      <c r="G244" s="162">
        <v>0</v>
      </c>
      <c r="H244" s="162">
        <v>0</v>
      </c>
      <c r="I244" s="94">
        <v>0</v>
      </c>
    </row>
    <row r="245" spans="1:9" ht="25.5" hidden="1" customHeight="1">
      <c r="A245" s="63" t="s">
        <v>116</v>
      </c>
      <c r="B245" s="112" t="s">
        <v>67</v>
      </c>
      <c r="C245" s="113" t="s">
        <v>77</v>
      </c>
      <c r="D245" s="113" t="s">
        <v>8</v>
      </c>
      <c r="E245" s="113" t="s">
        <v>150</v>
      </c>
      <c r="F245" s="120" t="s">
        <v>155</v>
      </c>
      <c r="G245" s="162">
        <f>G246</f>
        <v>0</v>
      </c>
      <c r="H245" s="162">
        <f>H246</f>
        <v>0</v>
      </c>
      <c r="I245" s="94">
        <f>I246</f>
        <v>0</v>
      </c>
    </row>
    <row r="246" spans="1:9" ht="25.5" hidden="1" customHeight="1">
      <c r="A246" s="63" t="s">
        <v>117</v>
      </c>
      <c r="B246" s="112" t="s">
        <v>67</v>
      </c>
      <c r="C246" s="113" t="s">
        <v>77</v>
      </c>
      <c r="D246" s="113" t="s">
        <v>8</v>
      </c>
      <c r="E246" s="113" t="s">
        <v>150</v>
      </c>
      <c r="F246" s="120" t="s">
        <v>156</v>
      </c>
      <c r="G246" s="162">
        <v>0</v>
      </c>
      <c r="H246" s="162">
        <v>0</v>
      </c>
      <c r="I246" s="94">
        <v>0</v>
      </c>
    </row>
    <row r="247" spans="1:9" ht="12.75" hidden="1" customHeight="1">
      <c r="A247" s="63" t="s">
        <v>118</v>
      </c>
      <c r="B247" s="112" t="s">
        <v>67</v>
      </c>
      <c r="C247" s="113" t="s">
        <v>77</v>
      </c>
      <c r="D247" s="113" t="s">
        <v>8</v>
      </c>
      <c r="E247" s="113" t="s">
        <v>150</v>
      </c>
      <c r="F247" s="120" t="s">
        <v>157</v>
      </c>
      <c r="G247" s="162">
        <f>G248+G249</f>
        <v>0</v>
      </c>
      <c r="H247" s="162">
        <f>H248+H249</f>
        <v>0</v>
      </c>
      <c r="I247" s="94">
        <f>I248+I249</f>
        <v>0</v>
      </c>
    </row>
    <row r="248" spans="1:9" ht="12.75" hidden="1" customHeight="1">
      <c r="A248" s="63" t="s">
        <v>119</v>
      </c>
      <c r="B248" s="112" t="s">
        <v>67</v>
      </c>
      <c r="C248" s="113" t="s">
        <v>77</v>
      </c>
      <c r="D248" s="113" t="s">
        <v>8</v>
      </c>
      <c r="E248" s="113" t="s">
        <v>150</v>
      </c>
      <c r="F248" s="120" t="s">
        <v>158</v>
      </c>
      <c r="G248" s="162">
        <v>0</v>
      </c>
      <c r="H248" s="162">
        <v>0</v>
      </c>
      <c r="I248" s="94">
        <v>0</v>
      </c>
    </row>
    <row r="249" spans="1:9" ht="12.75" hidden="1" customHeight="1">
      <c r="A249" s="63" t="s">
        <v>120</v>
      </c>
      <c r="B249" s="112" t="s">
        <v>67</v>
      </c>
      <c r="C249" s="113" t="s">
        <v>77</v>
      </c>
      <c r="D249" s="113" t="s">
        <v>8</v>
      </c>
      <c r="E249" s="113" t="s">
        <v>150</v>
      </c>
      <c r="F249" s="120" t="s">
        <v>159</v>
      </c>
      <c r="G249" s="162">
        <v>0</v>
      </c>
      <c r="H249" s="162">
        <v>0</v>
      </c>
      <c r="I249" s="94">
        <v>0</v>
      </c>
    </row>
    <row r="250" spans="1:9">
      <c r="A250" s="153" t="s">
        <v>80</v>
      </c>
      <c r="B250" s="109" t="s">
        <v>67</v>
      </c>
      <c r="C250" s="105" t="s">
        <v>77</v>
      </c>
      <c r="D250" s="105" t="s">
        <v>15</v>
      </c>
      <c r="E250" s="136"/>
      <c r="F250" s="119"/>
      <c r="G250" s="163">
        <f>G251+G257+G260</f>
        <v>2313.8559999999998</v>
      </c>
      <c r="H250" s="163">
        <f>H251+H257+H260</f>
        <v>2309.2629999999999</v>
      </c>
      <c r="I250" s="238">
        <f>H250/G250*100</f>
        <v>99.801500179786473</v>
      </c>
    </row>
    <row r="251" spans="1:9" ht="12.75" customHeight="1">
      <c r="A251" s="147" t="s">
        <v>28</v>
      </c>
      <c r="B251" s="112" t="s">
        <v>67</v>
      </c>
      <c r="C251" s="113" t="s">
        <v>77</v>
      </c>
      <c r="D251" s="113" t="s">
        <v>15</v>
      </c>
      <c r="E251" s="6" t="s">
        <v>242</v>
      </c>
      <c r="F251" s="6"/>
      <c r="G251" s="162">
        <f>G252</f>
        <v>309.97499999999997</v>
      </c>
      <c r="H251" s="162">
        <f>H252</f>
        <v>305.38200000000001</v>
      </c>
      <c r="I251" s="238">
        <f>H251/G251*100</f>
        <v>98.51826760222599</v>
      </c>
    </row>
    <row r="252" spans="1:9" ht="38.25">
      <c r="A252" s="147" t="s">
        <v>151</v>
      </c>
      <c r="B252" s="112" t="s">
        <v>67</v>
      </c>
      <c r="C252" s="113" t="s">
        <v>77</v>
      </c>
      <c r="D252" s="113" t="s">
        <v>15</v>
      </c>
      <c r="E252" s="6" t="s">
        <v>243</v>
      </c>
      <c r="F252" s="144"/>
      <c r="G252" s="162">
        <f>G255+G253</f>
        <v>309.97499999999997</v>
      </c>
      <c r="H252" s="162">
        <f>H255+H253</f>
        <v>305.38200000000001</v>
      </c>
      <c r="I252" s="238">
        <f>H252/G252*100</f>
        <v>98.51826760222599</v>
      </c>
    </row>
    <row r="253" spans="1:9" ht="25.5">
      <c r="A253" s="77" t="s">
        <v>262</v>
      </c>
      <c r="B253" s="10" t="s">
        <v>67</v>
      </c>
      <c r="C253" s="9" t="s">
        <v>77</v>
      </c>
      <c r="D253" s="9" t="s">
        <v>15</v>
      </c>
      <c r="E253" s="158" t="s">
        <v>263</v>
      </c>
      <c r="F253" s="72">
        <v>120</v>
      </c>
      <c r="G253" s="165">
        <f>G254</f>
        <v>10.9</v>
      </c>
      <c r="H253" s="165">
        <f>H254</f>
        <v>10.9</v>
      </c>
      <c r="I253" s="238">
        <f>H253/G253*100</f>
        <v>100</v>
      </c>
    </row>
    <row r="254" spans="1:9" ht="51">
      <c r="A254" s="77" t="s">
        <v>264</v>
      </c>
      <c r="B254" s="10" t="s">
        <v>67</v>
      </c>
      <c r="C254" s="9" t="s">
        <v>77</v>
      </c>
      <c r="D254" s="9" t="s">
        <v>15</v>
      </c>
      <c r="E254" s="158" t="s">
        <v>263</v>
      </c>
      <c r="F254" s="72">
        <v>123</v>
      </c>
      <c r="G254" s="165">
        <v>10.9</v>
      </c>
      <c r="H254" s="165">
        <v>10.9</v>
      </c>
      <c r="I254" s="238">
        <f>H254/G254*100</f>
        <v>100</v>
      </c>
    </row>
    <row r="255" spans="1:9" ht="25.5">
      <c r="A255" s="114" t="s">
        <v>144</v>
      </c>
      <c r="B255" s="112" t="s">
        <v>67</v>
      </c>
      <c r="C255" s="113" t="s">
        <v>77</v>
      </c>
      <c r="D255" s="113" t="s">
        <v>15</v>
      </c>
      <c r="E255" s="6" t="s">
        <v>243</v>
      </c>
      <c r="F255" s="144">
        <v>240</v>
      </c>
      <c r="G255" s="162">
        <f>G256</f>
        <v>299.07499999999999</v>
      </c>
      <c r="H255" s="162">
        <f>H256</f>
        <v>294.48200000000003</v>
      </c>
      <c r="I255" s="238">
        <f>H255/G255*100</f>
        <v>98.464264816517613</v>
      </c>
    </row>
    <row r="256" spans="1:9" ht="25.5">
      <c r="A256" s="63" t="s">
        <v>116</v>
      </c>
      <c r="B256" s="112" t="s">
        <v>67</v>
      </c>
      <c r="C256" s="113" t="s">
        <v>77</v>
      </c>
      <c r="D256" s="113" t="s">
        <v>15</v>
      </c>
      <c r="E256" s="6" t="s">
        <v>243</v>
      </c>
      <c r="F256" s="120" t="s">
        <v>156</v>
      </c>
      <c r="G256" s="162">
        <v>299.07499999999999</v>
      </c>
      <c r="H256" s="162">
        <v>294.48200000000003</v>
      </c>
      <c r="I256" s="238">
        <f>H256/G256*100</f>
        <v>98.464264816517613</v>
      </c>
    </row>
    <row r="257" spans="1:9" ht="25.5">
      <c r="A257" s="41" t="s">
        <v>276</v>
      </c>
      <c r="B257" s="112" t="s">
        <v>67</v>
      </c>
      <c r="C257" s="113" t="s">
        <v>77</v>
      </c>
      <c r="D257" s="113" t="s">
        <v>15</v>
      </c>
      <c r="E257" s="6" t="s">
        <v>274</v>
      </c>
      <c r="F257" s="120"/>
      <c r="G257" s="163">
        <f t="shared" ref="G257:H258" si="32">G258</f>
        <v>1649.4010000000001</v>
      </c>
      <c r="H257" s="163">
        <f t="shared" si="32"/>
        <v>1649.4010000000001</v>
      </c>
      <c r="I257" s="238">
        <f>H257/G257*100</f>
        <v>100</v>
      </c>
    </row>
    <row r="258" spans="1:9" ht="25.5">
      <c r="A258" s="114" t="s">
        <v>144</v>
      </c>
      <c r="B258" s="112" t="s">
        <v>67</v>
      </c>
      <c r="C258" s="113" t="s">
        <v>77</v>
      </c>
      <c r="D258" s="113" t="s">
        <v>15</v>
      </c>
      <c r="E258" s="6" t="s">
        <v>274</v>
      </c>
      <c r="F258" s="120" t="s">
        <v>155</v>
      </c>
      <c r="G258" s="162">
        <f t="shared" si="32"/>
        <v>1649.4010000000001</v>
      </c>
      <c r="H258" s="162">
        <f t="shared" si="32"/>
        <v>1649.4010000000001</v>
      </c>
      <c r="I258" s="238">
        <f>H258/G258*100</f>
        <v>100</v>
      </c>
    </row>
    <row r="259" spans="1:9" ht="25.5">
      <c r="A259" s="63" t="s">
        <v>116</v>
      </c>
      <c r="B259" s="112" t="s">
        <v>67</v>
      </c>
      <c r="C259" s="113" t="s">
        <v>77</v>
      </c>
      <c r="D259" s="113" t="s">
        <v>15</v>
      </c>
      <c r="E259" s="6" t="s">
        <v>274</v>
      </c>
      <c r="F259" s="120" t="s">
        <v>156</v>
      </c>
      <c r="G259" s="162">
        <v>1649.4010000000001</v>
      </c>
      <c r="H259" s="162">
        <v>1649.4010000000001</v>
      </c>
      <c r="I259" s="238">
        <f>H259/G259*100</f>
        <v>100</v>
      </c>
    </row>
    <row r="260" spans="1:9" ht="63.75">
      <c r="A260" s="41" t="s">
        <v>275</v>
      </c>
      <c r="B260" s="112" t="s">
        <v>67</v>
      </c>
      <c r="C260" s="113" t="s">
        <v>77</v>
      </c>
      <c r="D260" s="113" t="s">
        <v>15</v>
      </c>
      <c r="E260" s="6" t="s">
        <v>274</v>
      </c>
      <c r="F260" s="120"/>
      <c r="G260" s="162">
        <f t="shared" ref="G260:H261" si="33">G261</f>
        <v>354.48</v>
      </c>
      <c r="H260" s="162">
        <f t="shared" si="33"/>
        <v>354.48</v>
      </c>
      <c r="I260" s="238">
        <f>H260/G260*100</f>
        <v>100</v>
      </c>
    </row>
    <row r="261" spans="1:9">
      <c r="A261" s="129" t="s">
        <v>269</v>
      </c>
      <c r="B261" s="112" t="s">
        <v>67</v>
      </c>
      <c r="C261" s="113" t="s">
        <v>77</v>
      </c>
      <c r="D261" s="113" t="s">
        <v>15</v>
      </c>
      <c r="E261" s="6" t="s">
        <v>274</v>
      </c>
      <c r="F261" s="120" t="s">
        <v>273</v>
      </c>
      <c r="G261" s="162">
        <f t="shared" si="33"/>
        <v>354.48</v>
      </c>
      <c r="H261" s="162">
        <f t="shared" si="33"/>
        <v>354.48</v>
      </c>
      <c r="I261" s="238">
        <f>H261/G261*100</f>
        <v>100</v>
      </c>
    </row>
    <row r="262" spans="1:9">
      <c r="A262" s="68" t="s">
        <v>90</v>
      </c>
      <c r="B262" s="112" t="s">
        <v>67</v>
      </c>
      <c r="C262" s="113" t="s">
        <v>77</v>
      </c>
      <c r="D262" s="113" t="s">
        <v>15</v>
      </c>
      <c r="E262" s="6" t="s">
        <v>274</v>
      </c>
      <c r="F262" s="120" t="s">
        <v>244</v>
      </c>
      <c r="G262" s="162">
        <v>354.48</v>
      </c>
      <c r="H262" s="162">
        <v>354.48</v>
      </c>
      <c r="I262" s="238">
        <f>H262/G262*100</f>
        <v>100</v>
      </c>
    </row>
    <row r="263" spans="1:9">
      <c r="A263" s="80" t="s">
        <v>7</v>
      </c>
      <c r="B263" s="113" t="s">
        <v>67</v>
      </c>
      <c r="C263" s="6"/>
      <c r="D263" s="6"/>
      <c r="E263" s="6"/>
      <c r="F263" s="6"/>
      <c r="G263" s="163">
        <f>G16+G33+G63+G78+G88+G105+G122+G173+G216+G236+G59+G55+G50+G23+G168+0.1</f>
        <v>38746.924069999994</v>
      </c>
      <c r="H263" s="163">
        <f>H16+H33+H63+H78+H88+H105+H122+H173+H216+H236+H59+H55+H50+H23+H168</f>
        <v>36645.16502</v>
      </c>
      <c r="I263" s="238">
        <f>H263/G263*100</f>
        <v>94.575675100808084</v>
      </c>
    </row>
    <row r="264" spans="1:9">
      <c r="A264" s="154"/>
      <c r="B264" s="155"/>
      <c r="C264" s="155"/>
      <c r="D264" s="155"/>
      <c r="E264" s="156"/>
      <c r="F264" s="155"/>
      <c r="G264" s="157"/>
    </row>
    <row r="265" spans="1:9">
      <c r="A265" s="81"/>
      <c r="B265" s="28"/>
      <c r="C265" s="28"/>
      <c r="D265" s="28"/>
      <c r="E265" s="26"/>
      <c r="F265" s="28"/>
      <c r="G265" s="82"/>
    </row>
    <row r="266" spans="1:9">
      <c r="A266" s="81"/>
      <c r="B266" s="3"/>
      <c r="C266" s="3"/>
      <c r="D266" s="3"/>
      <c r="E266" s="3"/>
      <c r="F266" s="3"/>
      <c r="G266" s="5"/>
    </row>
  </sheetData>
  <mergeCells count="7">
    <mergeCell ref="A10:F10"/>
    <mergeCell ref="A9:G9"/>
    <mergeCell ref="A8:J8"/>
    <mergeCell ref="A1:I1"/>
    <mergeCell ref="A2:I2"/>
    <mergeCell ref="A3:I3"/>
    <mergeCell ref="A4:I4"/>
  </mergeCells>
  <printOptions horizontalCentered="1"/>
  <pageMargins left="0.19685039370078741" right="0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>
      <selection activeCell="B23" sqref="B23"/>
    </sheetView>
  </sheetViews>
  <sheetFormatPr defaultRowHeight="12.75"/>
  <cols>
    <col min="1" max="1" width="53" customWidth="1"/>
    <col min="2" max="2" width="23.5703125" customWidth="1"/>
    <col min="3" max="3" width="12" customWidth="1"/>
    <col min="4" max="4" width="11.42578125" customWidth="1"/>
    <col min="5" max="5" width="12.5703125" customWidth="1"/>
  </cols>
  <sheetData>
    <row r="1" spans="1:6">
      <c r="A1" s="244" t="s">
        <v>379</v>
      </c>
      <c r="B1" s="244"/>
      <c r="C1" s="244"/>
      <c r="D1" s="244"/>
      <c r="E1" s="244"/>
      <c r="F1" s="3"/>
    </row>
    <row r="2" spans="1:6">
      <c r="A2" s="244" t="s">
        <v>380</v>
      </c>
      <c r="B2" s="244"/>
      <c r="C2" s="244"/>
      <c r="D2" s="244"/>
      <c r="E2" s="244"/>
      <c r="F2" s="3"/>
    </row>
    <row r="3" spans="1:6">
      <c r="A3" s="244" t="s">
        <v>33</v>
      </c>
      <c r="B3" s="244"/>
      <c r="C3" s="244"/>
      <c r="D3" s="244"/>
      <c r="E3" s="244"/>
      <c r="F3" s="3"/>
    </row>
    <row r="4" spans="1:6">
      <c r="A4" s="244" t="s">
        <v>355</v>
      </c>
      <c r="B4" s="244"/>
      <c r="C4" s="244"/>
      <c r="D4" s="244"/>
      <c r="E4" s="244"/>
      <c r="F4" s="3"/>
    </row>
    <row r="5" spans="1:6">
      <c r="A5" s="3"/>
      <c r="B5" s="3"/>
      <c r="C5" s="3"/>
      <c r="D5" s="3"/>
      <c r="E5" s="3"/>
      <c r="F5" s="3"/>
    </row>
    <row r="6" spans="1:6" ht="15.75">
      <c r="A6" s="250" t="s">
        <v>98</v>
      </c>
      <c r="B6" s="250"/>
      <c r="C6" s="250"/>
      <c r="D6" s="250"/>
      <c r="E6" s="250"/>
      <c r="F6" s="3"/>
    </row>
    <row r="7" spans="1:6" ht="15.75">
      <c r="A7" s="242" t="s">
        <v>253</v>
      </c>
      <c r="B7" s="242"/>
      <c r="C7" s="242"/>
      <c r="D7" s="242"/>
      <c r="E7" s="242"/>
      <c r="F7" s="3"/>
    </row>
    <row r="8" spans="1:6" hidden="1">
      <c r="A8" s="3"/>
      <c r="B8" s="3"/>
      <c r="C8" s="3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 ht="25.5">
      <c r="A10" s="4" t="s">
        <v>49</v>
      </c>
      <c r="B10" s="16" t="s">
        <v>95</v>
      </c>
      <c r="C10" s="16" t="s">
        <v>376</v>
      </c>
      <c r="D10" s="16" t="s">
        <v>377</v>
      </c>
      <c r="E10" s="16" t="s">
        <v>358</v>
      </c>
      <c r="F10" s="3"/>
    </row>
    <row r="11" spans="1:6" ht="25.5">
      <c r="A11" s="95" t="s">
        <v>94</v>
      </c>
      <c r="B11" s="56" t="s">
        <v>167</v>
      </c>
      <c r="C11" s="96">
        <f>C12+C16</f>
        <v>3034.4240699999937</v>
      </c>
      <c r="D11" s="96">
        <f>D12+D16</f>
        <v>175.06502000000182</v>
      </c>
      <c r="E11" s="96">
        <f>D11/C11*100</f>
        <v>5.7692997406259767</v>
      </c>
      <c r="F11" s="3"/>
    </row>
    <row r="12" spans="1:6">
      <c r="A12" s="20" t="s">
        <v>50</v>
      </c>
      <c r="B12" s="10" t="s">
        <v>168</v>
      </c>
      <c r="C12" s="23">
        <f t="shared" ref="C12:E13" si="0">C13</f>
        <v>-35712.5</v>
      </c>
      <c r="D12" s="23">
        <f t="shared" si="0"/>
        <v>-36470.1</v>
      </c>
      <c r="E12" s="96">
        <f>D12/C12*100</f>
        <v>102.12138606930345</v>
      </c>
      <c r="F12" s="3"/>
    </row>
    <row r="13" spans="1:6">
      <c r="A13" s="19" t="s">
        <v>51</v>
      </c>
      <c r="B13" s="9" t="s">
        <v>169</v>
      </c>
      <c r="C13" s="14">
        <f t="shared" si="0"/>
        <v>-35712.5</v>
      </c>
      <c r="D13" s="14">
        <f t="shared" si="0"/>
        <v>-36470.1</v>
      </c>
      <c r="E13" s="96">
        <f>D13/C13*100</f>
        <v>102.12138606930345</v>
      </c>
      <c r="F13" s="3"/>
    </row>
    <row r="14" spans="1:6">
      <c r="A14" s="21" t="s">
        <v>52</v>
      </c>
      <c r="B14" s="9" t="s">
        <v>170</v>
      </c>
      <c r="C14" s="14">
        <v>-35712.5</v>
      </c>
      <c r="D14" s="14">
        <v>-36470.1</v>
      </c>
      <c r="E14" s="96">
        <f>D14/C14*100</f>
        <v>102.12138606930345</v>
      </c>
      <c r="F14" s="3"/>
    </row>
    <row r="15" spans="1:6" ht="25.5">
      <c r="A15" s="97" t="s">
        <v>96</v>
      </c>
      <c r="B15" s="15" t="s">
        <v>171</v>
      </c>
      <c r="C15" s="96">
        <f>-№1!C48</f>
        <v>-35712.481</v>
      </c>
      <c r="D15" s="96">
        <f>-№1!D48</f>
        <v>-36470</v>
      </c>
      <c r="E15" s="96">
        <f>D15/C15*100</f>
        <v>102.12116038647665</v>
      </c>
      <c r="F15" s="3"/>
    </row>
    <row r="16" spans="1:6">
      <c r="A16" s="19" t="s">
        <v>34</v>
      </c>
      <c r="B16" s="10" t="s">
        <v>172</v>
      </c>
      <c r="C16" s="14">
        <f t="shared" ref="C16:E18" si="1">C17</f>
        <v>38746.924069999994</v>
      </c>
      <c r="D16" s="14">
        <f t="shared" si="1"/>
        <v>36645.16502</v>
      </c>
      <c r="E16" s="96">
        <f>D16/C16*100</f>
        <v>94.575675100808084</v>
      </c>
      <c r="F16" s="3"/>
    </row>
    <row r="17" spans="1:6">
      <c r="A17" s="19" t="s">
        <v>35</v>
      </c>
      <c r="B17" s="9" t="s">
        <v>173</v>
      </c>
      <c r="C17" s="14">
        <f t="shared" si="1"/>
        <v>38746.924069999994</v>
      </c>
      <c r="D17" s="14">
        <f t="shared" si="1"/>
        <v>36645.16502</v>
      </c>
      <c r="E17" s="96">
        <f>D17/C17*100</f>
        <v>94.575675100808084</v>
      </c>
      <c r="F17" s="3"/>
    </row>
    <row r="18" spans="1:6">
      <c r="A18" s="19" t="s">
        <v>36</v>
      </c>
      <c r="B18" s="9" t="s">
        <v>174</v>
      </c>
      <c r="C18" s="14">
        <f t="shared" si="1"/>
        <v>38746.924069999994</v>
      </c>
      <c r="D18" s="14">
        <f t="shared" si="1"/>
        <v>36645.16502</v>
      </c>
      <c r="E18" s="96">
        <f>D18/C18*100</f>
        <v>94.575675100808084</v>
      </c>
      <c r="F18" s="3"/>
    </row>
    <row r="19" spans="1:6" ht="25.5">
      <c r="A19" s="98" t="s">
        <v>97</v>
      </c>
      <c r="B19" s="15" t="s">
        <v>175</v>
      </c>
      <c r="C19" s="96">
        <f>' №3'!G263</f>
        <v>38746.924069999994</v>
      </c>
      <c r="D19" s="96">
        <f>' №3'!H263</f>
        <v>36645.16502</v>
      </c>
      <c r="E19" s="96">
        <f>D19/C19*100</f>
        <v>94.575675100808084</v>
      </c>
      <c r="F19" s="3"/>
    </row>
    <row r="20" spans="1:6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/>
      <c r="C22" s="3"/>
      <c r="D22" s="3"/>
      <c r="E22" s="3"/>
      <c r="F22" s="3"/>
    </row>
    <row r="23" spans="1:6">
      <c r="A23" s="3"/>
      <c r="B23" s="3"/>
      <c r="C23" s="3"/>
      <c r="D23" s="3"/>
      <c r="E23" s="3"/>
      <c r="F23" s="3"/>
    </row>
    <row r="24" spans="1:6">
      <c r="A24" s="3"/>
      <c r="B24" s="3"/>
      <c r="C24" s="3"/>
      <c r="D24" s="3"/>
      <c r="E24" s="3"/>
      <c r="F24" s="3"/>
    </row>
    <row r="25" spans="1:6">
      <c r="A25" s="3"/>
      <c r="B25" s="3"/>
      <c r="C25" s="3"/>
      <c r="D25" s="3"/>
      <c r="E25" s="3"/>
      <c r="F25" s="3"/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</sheetData>
  <mergeCells count="6">
    <mergeCell ref="A7:E7"/>
    <mergeCell ref="A1:E1"/>
    <mergeCell ref="A2:E2"/>
    <mergeCell ref="A3:E3"/>
    <mergeCell ref="A4:E4"/>
    <mergeCell ref="A6:E6"/>
  </mergeCells>
  <printOptions horizontalCentered="1"/>
  <pageMargins left="1.1811023622047245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№1</vt:lpstr>
      <vt:lpstr> №2</vt:lpstr>
      <vt:lpstr> №3</vt:lpstr>
      <vt:lpstr>№4</vt:lpstr>
      <vt:lpstr>' №2'!Область_печати</vt:lpstr>
      <vt:lpstr>' №3'!Область_печати</vt:lpstr>
      <vt:lpstr>№1!Область_печати</vt:lpstr>
      <vt:lpstr>№4!Область_печати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2020-06-19T06:10:56Z</cp:lastPrinted>
  <dcterms:created xsi:type="dcterms:W3CDTF">2005-12-21T14:19:12Z</dcterms:created>
  <dcterms:modified xsi:type="dcterms:W3CDTF">2020-06-19T06:11:48Z</dcterms:modified>
</cp:coreProperties>
</file>